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výdaje 2019" sheetId="1" r:id="rId1"/>
  </sheets>
  <definedNames/>
  <calcPr fullCalcOnLoad="1"/>
</workbook>
</file>

<file path=xl/comments1.xml><?xml version="1.0" encoding="utf-8"?>
<comments xmlns="http://schemas.openxmlformats.org/spreadsheetml/2006/main">
  <authors>
    <author>Gabriela Gižická</author>
  </authors>
  <commentList>
    <comment ref="AY64" authorId="0">
      <text>
        <r>
          <rPr>
            <b/>
            <sz val="9"/>
            <rFont val="Segoe UI"/>
            <family val="2"/>
          </rPr>
          <t>Gabriela Gižická:</t>
        </r>
        <r>
          <rPr>
            <sz val="9"/>
            <rFont val="Segoe UI"/>
            <family val="2"/>
          </rPr>
          <t xml:space="preserve">
9300 € sú pravidelné výdavky (revízie ihrísk,prevádzka SMSrozhlas,kontrola kotla...)
</t>
        </r>
      </text>
    </comment>
    <comment ref="AY711" authorId="0">
      <text>
        <r>
          <rPr>
            <b/>
            <sz val="9"/>
            <rFont val="Segoe UI"/>
            <family val="2"/>
          </rPr>
          <t>Gabriela Gižická:</t>
        </r>
        <r>
          <rPr>
            <sz val="9"/>
            <rFont val="Segoe UI"/>
            <family val="2"/>
          </rPr>
          <t xml:space="preserve">
obstarávanie VO manažér, staveb.dozor</t>
        </r>
      </text>
    </comment>
    <comment ref="AY786" authorId="0">
      <text>
        <r>
          <rPr>
            <b/>
            <sz val="9"/>
            <rFont val="Segoe UI"/>
            <family val="2"/>
          </rPr>
          <t>Gabriela Gižická:</t>
        </r>
        <r>
          <rPr>
            <sz val="9"/>
            <rFont val="Segoe UI"/>
            <family val="2"/>
          </rPr>
          <t xml:space="preserve">
čist.prostr 300,roztok do umývačky 100,kuch.riad 100,kanc.potreby 100
</t>
        </r>
      </text>
    </comment>
    <comment ref="AY84" authorId="0">
      <text>
        <r>
          <rPr>
            <b/>
            <sz val="9"/>
            <rFont val="Segoe UI"/>
            <family val="2"/>
          </rPr>
          <t>Gabriela Gižická:</t>
        </r>
        <r>
          <rPr>
            <sz val="9"/>
            <rFont val="Segoe UI"/>
            <family val="2"/>
          </rPr>
          <t xml:space="preserve">
poistné vo výške podľa zmlúv -majetok, RVP, EVS
</t>
        </r>
      </text>
    </comment>
    <comment ref="AY564" authorId="0">
      <text>
        <r>
          <rPr>
            <b/>
            <sz val="9"/>
            <rFont val="Segoe UI"/>
            <family val="2"/>
          </rPr>
          <t>Gabriela Gižická:</t>
        </r>
        <r>
          <rPr>
            <sz val="9"/>
            <rFont val="Segoe UI"/>
            <family val="2"/>
          </rPr>
          <t xml:space="preserve">
na základe prepodkladanej skutočnosti za r. 2017</t>
        </r>
      </text>
    </comment>
    <comment ref="AY98" authorId="0">
      <text>
        <r>
          <rPr>
            <b/>
            <sz val="9"/>
            <rFont val="Segoe UI"/>
            <family val="2"/>
          </rPr>
          <t>Gabriela Gižická:</t>
        </r>
        <r>
          <rPr>
            <sz val="9"/>
            <rFont val="Segoe UI"/>
            <family val="2"/>
          </rPr>
          <t xml:space="preserve">
Reg.združ.MČ,RVC,Asoc.ekonomov,Združ.matrikárov,Združ.kontrolorov,Centrope</t>
        </r>
      </text>
    </comment>
    <comment ref="AY83" authorId="0">
      <text>
        <r>
          <rPr>
            <b/>
            <sz val="9"/>
            <rFont val="Segoe UI"/>
            <family val="2"/>
          </rPr>
          <t>Gabriela Gižická:</t>
        </r>
        <r>
          <rPr>
            <sz val="9"/>
            <rFont val="Segoe UI"/>
            <family val="2"/>
          </rPr>
          <t xml:space="preserve">
počet strav.lístkov x 2,47€ + 100€ rezerva
</t>
        </r>
      </text>
    </comment>
    <comment ref="BA83" authorId="0">
      <text>
        <r>
          <rPr>
            <b/>
            <sz val="9"/>
            <rFont val="Segoe UI"/>
            <family val="2"/>
          </rPr>
          <t>Gabriela Gižická:</t>
        </r>
        <r>
          <rPr>
            <sz val="9"/>
            <rFont val="Segoe UI"/>
            <family val="2"/>
          </rPr>
          <t xml:space="preserve">
počet strav.lístkov x 2,47€ + 100€ rezerva
</t>
        </r>
      </text>
    </comment>
    <comment ref="BA84" authorId="0">
      <text>
        <r>
          <rPr>
            <b/>
            <sz val="9"/>
            <rFont val="Segoe UI"/>
            <family val="2"/>
          </rPr>
          <t>Gabriela Gižická:</t>
        </r>
        <r>
          <rPr>
            <sz val="9"/>
            <rFont val="Segoe UI"/>
            <family val="2"/>
          </rPr>
          <t xml:space="preserve">
poistné vo výške podľa zmlúv -majetok, RVP, EVS
</t>
        </r>
      </text>
    </comment>
    <comment ref="BA98" authorId="0">
      <text>
        <r>
          <rPr>
            <b/>
            <sz val="9"/>
            <rFont val="Segoe UI"/>
            <family val="2"/>
          </rPr>
          <t>Gabriela Gižická:</t>
        </r>
        <r>
          <rPr>
            <sz val="9"/>
            <rFont val="Segoe UI"/>
            <family val="2"/>
          </rPr>
          <t xml:space="preserve">
Reg.združ.MČ,RVC,Asoc.ekonomov,Združ.matrikárov,Združ.kontrolorov,Centrope</t>
        </r>
      </text>
    </comment>
    <comment ref="BA564" authorId="0">
      <text>
        <r>
          <rPr>
            <b/>
            <sz val="9"/>
            <rFont val="Segoe UI"/>
            <family val="2"/>
          </rPr>
          <t>Gabriela Gižická:</t>
        </r>
        <r>
          <rPr>
            <sz val="9"/>
            <rFont val="Segoe UI"/>
            <family val="2"/>
          </rPr>
          <t xml:space="preserve">
na základe prepodkladanej skutočnosti za r. 2017</t>
        </r>
      </text>
    </comment>
    <comment ref="BA711" authorId="0">
      <text>
        <r>
          <rPr>
            <b/>
            <sz val="9"/>
            <rFont val="Segoe UI"/>
            <family val="2"/>
          </rPr>
          <t>Gabriela Gižická:</t>
        </r>
        <r>
          <rPr>
            <sz val="9"/>
            <rFont val="Segoe UI"/>
            <family val="2"/>
          </rPr>
          <t xml:space="preserve">
obstarávanie VO manažér, staveb.dozor</t>
        </r>
      </text>
    </comment>
    <comment ref="BA786" authorId="0">
      <text>
        <r>
          <rPr>
            <b/>
            <sz val="9"/>
            <rFont val="Segoe UI"/>
            <family val="2"/>
          </rPr>
          <t>Gabriela Gižická:</t>
        </r>
        <r>
          <rPr>
            <sz val="9"/>
            <rFont val="Segoe UI"/>
            <family val="2"/>
          </rPr>
          <t xml:space="preserve">
čist.prostr 300,roztok do umývačky 100,kuch.riad 100,kanc.potreby 100
</t>
        </r>
      </text>
    </comment>
    <comment ref="BB83" authorId="0">
      <text>
        <r>
          <rPr>
            <b/>
            <sz val="9"/>
            <rFont val="Segoe UI"/>
            <family val="2"/>
          </rPr>
          <t>Gabriela Gižická:</t>
        </r>
        <r>
          <rPr>
            <sz val="9"/>
            <rFont val="Segoe UI"/>
            <family val="2"/>
          </rPr>
          <t xml:space="preserve">
počet strav.lístkov x 2,47€ + 100€ rezerva
</t>
        </r>
      </text>
    </comment>
    <comment ref="BB84" authorId="0">
      <text>
        <r>
          <rPr>
            <b/>
            <sz val="9"/>
            <rFont val="Segoe UI"/>
            <family val="2"/>
          </rPr>
          <t>Gabriela Gižická:</t>
        </r>
        <r>
          <rPr>
            <sz val="9"/>
            <rFont val="Segoe UI"/>
            <family val="2"/>
          </rPr>
          <t xml:space="preserve">
poistné vo výške podľa zmlúv -majetok, RVP, EVS
</t>
        </r>
      </text>
    </comment>
    <comment ref="BB98" authorId="0">
      <text>
        <r>
          <rPr>
            <b/>
            <sz val="9"/>
            <rFont val="Segoe UI"/>
            <family val="2"/>
          </rPr>
          <t>Gabriela Gižická:</t>
        </r>
        <r>
          <rPr>
            <sz val="9"/>
            <rFont val="Segoe UI"/>
            <family val="2"/>
          </rPr>
          <t xml:space="preserve">
Reg.združ.MČ,RVC,Asoc.ekonomov,Združ.matrikárov,Združ.kontrolorov,Centrope</t>
        </r>
      </text>
    </comment>
    <comment ref="BB564" authorId="0">
      <text>
        <r>
          <rPr>
            <b/>
            <sz val="9"/>
            <rFont val="Segoe UI"/>
            <family val="2"/>
          </rPr>
          <t>Gabriela Gižická:</t>
        </r>
        <r>
          <rPr>
            <sz val="9"/>
            <rFont val="Segoe UI"/>
            <family val="2"/>
          </rPr>
          <t xml:space="preserve">
na základe prepodkladanej skutočnosti za r. 2017</t>
        </r>
      </text>
    </comment>
    <comment ref="BB711" authorId="0">
      <text>
        <r>
          <rPr>
            <b/>
            <sz val="9"/>
            <rFont val="Segoe UI"/>
            <family val="2"/>
          </rPr>
          <t>Gabriela Gižická:</t>
        </r>
        <r>
          <rPr>
            <sz val="9"/>
            <rFont val="Segoe UI"/>
            <family val="2"/>
          </rPr>
          <t xml:space="preserve">
obstarávanie VO manažér, staveb.dozor</t>
        </r>
      </text>
    </comment>
    <comment ref="BB786" authorId="0">
      <text>
        <r>
          <rPr>
            <b/>
            <sz val="9"/>
            <rFont val="Segoe UI"/>
            <family val="2"/>
          </rPr>
          <t>Gabriela Gižická:</t>
        </r>
        <r>
          <rPr>
            <sz val="9"/>
            <rFont val="Segoe UI"/>
            <family val="2"/>
          </rPr>
          <t xml:space="preserve">
čist.prostr 300,roztok do umývačky 100,kuch.riad 100,kanc.potreby 100
</t>
        </r>
      </text>
    </comment>
    <comment ref="BC64" authorId="0">
      <text>
        <r>
          <rPr>
            <b/>
            <sz val="9"/>
            <rFont val="Segoe UI"/>
            <family val="2"/>
          </rPr>
          <t>Gabriela Gižická:</t>
        </r>
        <r>
          <rPr>
            <sz val="9"/>
            <rFont val="Segoe UI"/>
            <family val="2"/>
          </rPr>
          <t xml:space="preserve">
9300 € sú pravidelné výdavky (revízie ihrísk,prevádzka SMSrozhlas,kontrola kotla...)
</t>
        </r>
      </text>
    </comment>
    <comment ref="BC83" authorId="0">
      <text>
        <r>
          <rPr>
            <b/>
            <sz val="9"/>
            <rFont val="Segoe UI"/>
            <family val="2"/>
          </rPr>
          <t>Gabriela Gižická:</t>
        </r>
        <r>
          <rPr>
            <sz val="9"/>
            <rFont val="Segoe UI"/>
            <family val="2"/>
          </rPr>
          <t xml:space="preserve">
počet strav.lístkov x 2,47€ + 100€ rezerva
</t>
        </r>
      </text>
    </comment>
    <comment ref="BC84" authorId="0">
      <text>
        <r>
          <rPr>
            <b/>
            <sz val="9"/>
            <rFont val="Segoe UI"/>
            <family val="2"/>
          </rPr>
          <t>Gabriela Gižická:</t>
        </r>
        <r>
          <rPr>
            <sz val="9"/>
            <rFont val="Segoe UI"/>
            <family val="2"/>
          </rPr>
          <t xml:space="preserve">
poistné vo výške podľa zmlúv -majetok, RVP, EVS
</t>
        </r>
      </text>
    </comment>
    <comment ref="BC98" authorId="0">
      <text>
        <r>
          <rPr>
            <b/>
            <sz val="9"/>
            <rFont val="Segoe UI"/>
            <family val="2"/>
          </rPr>
          <t>Gabriela Gižická:</t>
        </r>
        <r>
          <rPr>
            <sz val="9"/>
            <rFont val="Segoe UI"/>
            <family val="2"/>
          </rPr>
          <t xml:space="preserve">
Reg.združ.MČ,RVC,Asoc.ekonomov,Združ.matrikárov,Združ.kontrolorov,Centrope</t>
        </r>
      </text>
    </comment>
    <comment ref="BC564" authorId="0">
      <text>
        <r>
          <rPr>
            <b/>
            <sz val="9"/>
            <rFont val="Segoe UI"/>
            <family val="2"/>
          </rPr>
          <t>Gabriela Gižická:</t>
        </r>
        <r>
          <rPr>
            <sz val="9"/>
            <rFont val="Segoe UI"/>
            <family val="2"/>
          </rPr>
          <t xml:space="preserve">
na základe prepodkladanej skutočnosti za r. 2017</t>
        </r>
      </text>
    </comment>
    <comment ref="BC711" authorId="0">
      <text>
        <r>
          <rPr>
            <b/>
            <sz val="9"/>
            <rFont val="Segoe UI"/>
            <family val="2"/>
          </rPr>
          <t>Gabriela Gižická:</t>
        </r>
        <r>
          <rPr>
            <sz val="9"/>
            <rFont val="Segoe UI"/>
            <family val="2"/>
          </rPr>
          <t xml:space="preserve">
obstarávanie VO manažér, staveb.dozor</t>
        </r>
      </text>
    </comment>
    <comment ref="BC786" authorId="0">
      <text>
        <r>
          <rPr>
            <b/>
            <sz val="9"/>
            <rFont val="Segoe UI"/>
            <family val="2"/>
          </rPr>
          <t>Gabriela Gižická:</t>
        </r>
        <r>
          <rPr>
            <sz val="9"/>
            <rFont val="Segoe UI"/>
            <family val="2"/>
          </rPr>
          <t xml:space="preserve">
čist.prostr 300,roztok do umývačky 100,kuch.riad 100,kanc.potreby 100
</t>
        </r>
      </text>
    </comment>
    <comment ref="BD64" authorId="0">
      <text>
        <r>
          <rPr>
            <b/>
            <sz val="9"/>
            <rFont val="Segoe UI"/>
            <family val="2"/>
          </rPr>
          <t>Gabriela Gižická:</t>
        </r>
        <r>
          <rPr>
            <sz val="9"/>
            <rFont val="Segoe UI"/>
            <family val="2"/>
          </rPr>
          <t xml:space="preserve">
9300 € sú pravidelné výdavky (revízie ihrísk,prevádzka SMSrozhlas,kontrola kotla...)
</t>
        </r>
      </text>
    </comment>
    <comment ref="BD83" authorId="0">
      <text>
        <r>
          <rPr>
            <b/>
            <sz val="9"/>
            <rFont val="Segoe UI"/>
            <family val="2"/>
          </rPr>
          <t>Gabriela Gižická:</t>
        </r>
        <r>
          <rPr>
            <sz val="9"/>
            <rFont val="Segoe UI"/>
            <family val="2"/>
          </rPr>
          <t xml:space="preserve">
počet strav.lístkov x 2,47€ + 100€ rezerva
</t>
        </r>
      </text>
    </comment>
    <comment ref="BD84" authorId="0">
      <text>
        <r>
          <rPr>
            <b/>
            <sz val="9"/>
            <rFont val="Segoe UI"/>
            <family val="2"/>
          </rPr>
          <t>Gabriela Gižická:</t>
        </r>
        <r>
          <rPr>
            <sz val="9"/>
            <rFont val="Segoe UI"/>
            <family val="2"/>
          </rPr>
          <t xml:space="preserve">
poistné vo výške podľa zmlúv -majetok, RVP, EVS
</t>
        </r>
      </text>
    </comment>
    <comment ref="BD98" authorId="0">
      <text>
        <r>
          <rPr>
            <b/>
            <sz val="9"/>
            <rFont val="Segoe UI"/>
            <family val="2"/>
          </rPr>
          <t>Gabriela Gižická:</t>
        </r>
        <r>
          <rPr>
            <sz val="9"/>
            <rFont val="Segoe UI"/>
            <family val="2"/>
          </rPr>
          <t xml:space="preserve">
Reg.združ.MČ,RVC,Asoc.ekonomov,Združ.matrikárov,Združ.kontrolorov,Centrope</t>
        </r>
      </text>
    </comment>
    <comment ref="BD564" authorId="0">
      <text>
        <r>
          <rPr>
            <b/>
            <sz val="9"/>
            <rFont val="Segoe UI"/>
            <family val="2"/>
          </rPr>
          <t>Gabriela Gižická:</t>
        </r>
        <r>
          <rPr>
            <sz val="9"/>
            <rFont val="Segoe UI"/>
            <family val="2"/>
          </rPr>
          <t xml:space="preserve">
na základe prepodkladanej skutočnosti za r. 2017</t>
        </r>
      </text>
    </comment>
    <comment ref="BD711" authorId="0">
      <text>
        <r>
          <rPr>
            <b/>
            <sz val="9"/>
            <rFont val="Segoe UI"/>
            <family val="2"/>
          </rPr>
          <t>Gabriela Gižická:</t>
        </r>
        <r>
          <rPr>
            <sz val="9"/>
            <rFont val="Segoe UI"/>
            <family val="2"/>
          </rPr>
          <t xml:space="preserve">
obstarávanie VO manažér, staveb.dozor</t>
        </r>
      </text>
    </comment>
    <comment ref="BD786" authorId="0">
      <text>
        <r>
          <rPr>
            <b/>
            <sz val="9"/>
            <rFont val="Segoe UI"/>
            <family val="2"/>
          </rPr>
          <t>Gabriela Gižická:</t>
        </r>
        <r>
          <rPr>
            <sz val="9"/>
            <rFont val="Segoe UI"/>
            <family val="2"/>
          </rPr>
          <t xml:space="preserve">
čist.prostr 300,roztok do umývačky 100,kuch.riad 100,kanc.potreby 100
</t>
        </r>
      </text>
    </comment>
    <comment ref="BF204" authorId="0">
      <text>
        <r>
          <rPr>
            <b/>
            <sz val="9"/>
            <rFont val="Segoe UI"/>
            <family val="2"/>
          </rPr>
          <t>Gabriela Gižická:</t>
        </r>
        <r>
          <rPr>
            <sz val="9"/>
            <rFont val="Segoe UI"/>
            <family val="2"/>
          </rPr>
          <t xml:space="preserve">
v r. 2017 bolo poistenie EVS účtované v programe MÚ 1.1.</t>
        </r>
      </text>
    </comment>
    <comment ref="BF203" authorId="0">
      <text>
        <r>
          <rPr>
            <b/>
            <sz val="9"/>
            <rFont val="Segoe UI"/>
            <family val="2"/>
          </rPr>
          <t>Gabriela Gižická:</t>
        </r>
        <r>
          <rPr>
            <sz val="9"/>
            <rFont val="Segoe UI"/>
            <family val="2"/>
          </rPr>
          <t xml:space="preserve">
platí sa každé 4 roky
</t>
        </r>
      </text>
    </comment>
  </commentList>
</comments>
</file>

<file path=xl/sharedStrings.xml><?xml version="1.0" encoding="utf-8"?>
<sst xmlns="http://schemas.openxmlformats.org/spreadsheetml/2006/main" count="8546" uniqueCount="891">
  <si>
    <t>program</t>
  </si>
  <si>
    <t>SU</t>
  </si>
  <si>
    <t>0</t>
  </si>
  <si>
    <t>2yy</t>
  </si>
  <si>
    <t>01</t>
  </si>
  <si>
    <t>1</t>
  </si>
  <si>
    <t>6</t>
  </si>
  <si>
    <t>41</t>
  </si>
  <si>
    <t>5</t>
  </si>
  <si>
    <t>111</t>
  </si>
  <si>
    <t>www</t>
  </si>
  <si>
    <t>2</t>
  </si>
  <si>
    <t>3</t>
  </si>
  <si>
    <t>001</t>
  </si>
  <si>
    <t>Na nemocenské poistenie</t>
  </si>
  <si>
    <t>002</t>
  </si>
  <si>
    <t>Na starobné poistenie</t>
  </si>
  <si>
    <t>003</t>
  </si>
  <si>
    <t>Na úrazové poistenie</t>
  </si>
  <si>
    <t>004</t>
  </si>
  <si>
    <t>Na invalidné poistenie</t>
  </si>
  <si>
    <t>005</t>
  </si>
  <si>
    <t>Na poistenie v nezamestnanosti</t>
  </si>
  <si>
    <t>007</t>
  </si>
  <si>
    <t>7</t>
  </si>
  <si>
    <t>Cestovné-Tuzemské</t>
  </si>
  <si>
    <t>Energie-elektrická</t>
  </si>
  <si>
    <t>Energie-plyn</t>
  </si>
  <si>
    <t>Vodné, stočné</t>
  </si>
  <si>
    <t>Interiérové vybavenie</t>
  </si>
  <si>
    <t>Výpočtová technika</t>
  </si>
  <si>
    <t>Telekomunikačná technika</t>
  </si>
  <si>
    <t>006</t>
  </si>
  <si>
    <t>Všeobecný materiál</t>
  </si>
  <si>
    <t>009</t>
  </si>
  <si>
    <t>010</t>
  </si>
  <si>
    <t>013</t>
  </si>
  <si>
    <t>Softvér</t>
  </si>
  <si>
    <t>016</t>
  </si>
  <si>
    <t>4</t>
  </si>
  <si>
    <t>Poistenie</t>
  </si>
  <si>
    <t>Údržba výpočtovej techniky</t>
  </si>
  <si>
    <t>Údržba strojov, zariadení...</t>
  </si>
  <si>
    <t>Údržba budov,objektov alebo ich častí</t>
  </si>
  <si>
    <t>Nájomné budov,objektov alebo ich častí</t>
  </si>
  <si>
    <t>Všeobecné služby</t>
  </si>
  <si>
    <t>Špeciálne služby-geodetické práce</t>
  </si>
  <si>
    <t>Náhrada mzdy a platu - pri PN</t>
  </si>
  <si>
    <t>011</t>
  </si>
  <si>
    <t>012</t>
  </si>
  <si>
    <t>Poplatky a odvody - vrátenie zost. trans</t>
  </si>
  <si>
    <t>02</t>
  </si>
  <si>
    <t>Poplatky a odvody (za úver.účet)</t>
  </si>
  <si>
    <t>014</t>
  </si>
  <si>
    <t>30</t>
  </si>
  <si>
    <t>Stravovanie-stravné lístky</t>
  </si>
  <si>
    <t>015</t>
  </si>
  <si>
    <t>Poistné</t>
  </si>
  <si>
    <t>Prídel do sociálneho fondu</t>
  </si>
  <si>
    <t>018</t>
  </si>
  <si>
    <t>Vrátenie príjmov z minulých rokov</t>
  </si>
  <si>
    <t>023</t>
  </si>
  <si>
    <t>Kolkové známky</t>
  </si>
  <si>
    <t>026</t>
  </si>
  <si>
    <t>027</t>
  </si>
  <si>
    <t>Odmeny na dohody</t>
  </si>
  <si>
    <t>Mylné platby</t>
  </si>
  <si>
    <t>035</t>
  </si>
  <si>
    <t>Bežný transfer - obci</t>
  </si>
  <si>
    <t>Na členské príspevky</t>
  </si>
  <si>
    <t>Splácanie úroku banke (z úveru)</t>
  </si>
  <si>
    <t>041</t>
  </si>
  <si>
    <t>Rekonštrukcia-chodník Záhumenná</t>
  </si>
  <si>
    <t>8</t>
  </si>
  <si>
    <t>Splácanie istín z bank.úverov dlhodobých</t>
  </si>
  <si>
    <t>CO-Knihy, časopisy, noviny, učebnice</t>
  </si>
  <si>
    <t>08</t>
  </si>
  <si>
    <t>09</t>
  </si>
  <si>
    <t>Nedef.vzdel. - Školenia, kurzy, semináre</t>
  </si>
  <si>
    <t>10</t>
  </si>
  <si>
    <t>1319</t>
  </si>
  <si>
    <t>03</t>
  </si>
  <si>
    <t>04</t>
  </si>
  <si>
    <t>05</t>
  </si>
  <si>
    <t>07</t>
  </si>
  <si>
    <t>Plat - matrika</t>
  </si>
  <si>
    <t>Poistné do VšZP - matrika</t>
  </si>
  <si>
    <t>Na nemocenské poistenie - matrika</t>
  </si>
  <si>
    <t>Na starobné poistenie - matrika</t>
  </si>
  <si>
    <t>Na úrazové poistenie - matrika</t>
  </si>
  <si>
    <t>Na invalidné poistenie - matrika</t>
  </si>
  <si>
    <t>Na poistenie v nezamestnanosti - matrika</t>
  </si>
  <si>
    <t>Na poistenie do RF solidarity - matrika</t>
  </si>
  <si>
    <t>Cestovné - Tuzemské - matrika</t>
  </si>
  <si>
    <t>Poštové služby a telekomunik.sl.-matrika</t>
  </si>
  <si>
    <t>Všeobecný materiál-matrika</t>
  </si>
  <si>
    <t>Školenia, kurzy, semináre - matrika</t>
  </si>
  <si>
    <t>Všeobecné služby - matrika</t>
  </si>
  <si>
    <t>Naturálne mzdy-matrika</t>
  </si>
  <si>
    <t>Prídel do SF - matrika</t>
  </si>
  <si>
    <t>Odmeny a príspevky-matrika</t>
  </si>
  <si>
    <t>Odmeny na dohody - matrika</t>
  </si>
  <si>
    <t xml:space="preserve">Cintorín - plat </t>
  </si>
  <si>
    <t>Cintorín - Poistné do VšZP</t>
  </si>
  <si>
    <t>Cintorín - nem.poist.</t>
  </si>
  <si>
    <t>Cintorín - star.poist.</t>
  </si>
  <si>
    <t>Cintorín - inval.poist.</t>
  </si>
  <si>
    <t>Cintorín - RF solid.</t>
  </si>
  <si>
    <t xml:space="preserve">Cintorín - Energie </t>
  </si>
  <si>
    <t>Cintorín - Prídel do SF</t>
  </si>
  <si>
    <t>46</t>
  </si>
  <si>
    <t>Všeobecné služby - Stavebný úrad</t>
  </si>
  <si>
    <t>Všeobecné sl.- policajné sl.-monitoring</t>
  </si>
  <si>
    <t>PO-Energie-elektr.</t>
  </si>
  <si>
    <t>PO-Vodné, stočné</t>
  </si>
  <si>
    <t>PO-Špeciálny materiál</t>
  </si>
  <si>
    <t>PO-Palivo, mazivá, oleje, špec.kvapaliny</t>
  </si>
  <si>
    <t>PO-Poistenie (auto)</t>
  </si>
  <si>
    <t>PO-údržba požiarnej techniky</t>
  </si>
  <si>
    <t>PO-Súťaže</t>
  </si>
  <si>
    <t>PO-Poistné (požiarna zbrojnica)</t>
  </si>
  <si>
    <t>Ochr.ŽP-Vš. služby-dezinsekcia</t>
  </si>
  <si>
    <t>06</t>
  </si>
  <si>
    <t>Verejné osvetlenie (vianočné)-Energie</t>
  </si>
  <si>
    <t>Verejné osvetlenie (vian.)-vš.sl.-inštal</t>
  </si>
  <si>
    <t>Verejné osvetlenie - Schengenská</t>
  </si>
  <si>
    <t>Palivá ako zdroj energie-stojisko</t>
  </si>
  <si>
    <t>Kanalizačné prípojky</t>
  </si>
  <si>
    <t>Komunikácie - Realizácia Cyklotrasy (5%)</t>
  </si>
  <si>
    <t>Rekonštrukcie a modernizácie-Skýcovská</t>
  </si>
  <si>
    <t>52</t>
  </si>
  <si>
    <t>Rek. a modern.-Skýcovská - z úveru</t>
  </si>
  <si>
    <t>MŠ - Platy</t>
  </si>
  <si>
    <t>MŠ - Poistné do VšZP</t>
  </si>
  <si>
    <t>MŠ - SP - Na nemocenské poistenie</t>
  </si>
  <si>
    <t>MŠ - SP - Na starobné poistenie</t>
  </si>
  <si>
    <t>MŠ - SP - Na úrazové poistenie</t>
  </si>
  <si>
    <t>MŠ - SP - Na invalidné poistenie</t>
  </si>
  <si>
    <t>MŠ - SP - Na poistenie v nezamestnanosti</t>
  </si>
  <si>
    <t>MŠ - SP - Na poistenie do RF</t>
  </si>
  <si>
    <t>MŠ - Cestovné náhrady-tuzemské</t>
  </si>
  <si>
    <t>MŠ - El. energia</t>
  </si>
  <si>
    <t>MŠ - Energie-plyn</t>
  </si>
  <si>
    <t>MŠ - Vodné, stočné</t>
  </si>
  <si>
    <t>MŠ - Interiérové vybavenie</t>
  </si>
  <si>
    <t>MŠ - Palivo, mazivá, oleje</t>
  </si>
  <si>
    <t>MŠ - Údržba budov</t>
  </si>
  <si>
    <t>MŠ - Školenia, kurzy</t>
  </si>
  <si>
    <t>MŠ - Všeobecné služby</t>
  </si>
  <si>
    <t>MŠ - Poistné</t>
  </si>
  <si>
    <t>MŠ - Prídel do sociálneho fondu</t>
  </si>
  <si>
    <t>MŠ - Dane (popl.OLO)</t>
  </si>
  <si>
    <t>MŠ - Všeobecný materiál</t>
  </si>
  <si>
    <t>MŠ - Nájomné materiálu-hyg.rohože</t>
  </si>
  <si>
    <t>MŠ - Prepravné a nájom dopr. prostr.</t>
  </si>
  <si>
    <t>Strav.MŠ,ZŠ-ŠJ - Všeobecný materiál</t>
  </si>
  <si>
    <t>Strav.MŠ,ZŠ-ŠJ - Pracovné odevy, obuv...</t>
  </si>
  <si>
    <t>Strav.MŠ,ZŠ-ŠJ - Všeobecné služby</t>
  </si>
  <si>
    <t>Šport. sl. - Všeobecný materiál-MI</t>
  </si>
  <si>
    <t>Šport - všeobecné služby - ŠA</t>
  </si>
  <si>
    <t>Sport - Výstavba multifunkcného ihriska</t>
  </si>
  <si>
    <t>Výstavba parkovacích miest-multif.ihrisk</t>
  </si>
  <si>
    <t>Rek. a modern.-detské ihrisko Petržalská</t>
  </si>
  <si>
    <t>Šport.sl.-Dotácie pre OZ</t>
  </si>
  <si>
    <t>Knižnice - Energie el.</t>
  </si>
  <si>
    <t>Knižnica - Energie-plyn</t>
  </si>
  <si>
    <t>Knižnica - Vodné, stočné</t>
  </si>
  <si>
    <t>Knižnica - Všeobecný materiál</t>
  </si>
  <si>
    <t>Knižnica - Knihy, časopisy</t>
  </si>
  <si>
    <t>Knižnica - softvér</t>
  </si>
  <si>
    <t>Knižnica - Poistné</t>
  </si>
  <si>
    <t>Kult.sl. - Prepravné - DFS</t>
  </si>
  <si>
    <t>Kult.sl.-Konkurzy a súťaže</t>
  </si>
  <si>
    <t>Kult.sl.-Všeobecné služby-DFS</t>
  </si>
  <si>
    <t>Kult.sl.-Odmeny na dohody-DFS</t>
  </si>
  <si>
    <t>Kultúra - Na úrazové poistenie</t>
  </si>
  <si>
    <t>Kult.sl.-Odmeny na dohody</t>
  </si>
  <si>
    <t>Ost.kult.sl.- Všeobecné služby (deti)</t>
  </si>
  <si>
    <t xml:space="preserve">Poistné - profes.zodp.-verejná zeleň </t>
  </si>
  <si>
    <t>úpravy</t>
  </si>
  <si>
    <t>Skut.2010</t>
  </si>
  <si>
    <t>Návrh
2013</t>
  </si>
  <si>
    <t xml:space="preserve">Program 1: </t>
  </si>
  <si>
    <t>Podprogram 1.1:</t>
  </si>
  <si>
    <t>Činnosť miestneho úradu</t>
  </si>
  <si>
    <t>Plánovanie, manažment a kontrola</t>
  </si>
  <si>
    <t>Spolu za</t>
  </si>
  <si>
    <t>Mzdy</t>
  </si>
  <si>
    <t>Tovary a služby</t>
  </si>
  <si>
    <t>Bežné transfery</t>
  </si>
  <si>
    <t>Splácanie úrokov</t>
  </si>
  <si>
    <t>Bežné výdavky</t>
  </si>
  <si>
    <t>Obstaranie kapitáových aktív</t>
  </si>
  <si>
    <t>Kapitálové výdavky</t>
  </si>
  <si>
    <t>CO spolu</t>
  </si>
  <si>
    <t>Položka</t>
  </si>
  <si>
    <t>Klasifikácia</t>
  </si>
  <si>
    <t>Podprogram 1.2:</t>
  </si>
  <si>
    <t>Vzdelávanie zamestnancov</t>
  </si>
  <si>
    <t>Podprogram 1.3:</t>
  </si>
  <si>
    <t xml:space="preserve">Program 2: </t>
  </si>
  <si>
    <t>Interné služby</t>
  </si>
  <si>
    <t>Podprogram 2.1:</t>
  </si>
  <si>
    <t>Prevádzka a údržba budov</t>
  </si>
  <si>
    <t>Podprogram 2.2:</t>
  </si>
  <si>
    <t>Obecný informačný (orientačný) systém</t>
  </si>
  <si>
    <t xml:space="preserve">Program 3: </t>
  </si>
  <si>
    <t>Služby občanom</t>
  </si>
  <si>
    <t>Podprogram 3.1:</t>
  </si>
  <si>
    <t>Matričný úrad</t>
  </si>
  <si>
    <t>Podprogram 3.2:</t>
  </si>
  <si>
    <t>Podprogram 3.3:</t>
  </si>
  <si>
    <t>Sociálne služby a spoločenské podujatia</t>
  </si>
  <si>
    <t>Prvok 3.3.1:</t>
  </si>
  <si>
    <t>Blahoželania jubilantom</t>
  </si>
  <si>
    <t>Prvok 3.3.2:</t>
  </si>
  <si>
    <t>Prvok 3.3.3:</t>
  </si>
  <si>
    <t>Prvok 3.3.4:</t>
  </si>
  <si>
    <t>Prvok 3.3.5:</t>
  </si>
  <si>
    <t>Prvok 3.3.6:</t>
  </si>
  <si>
    <t>Fašiangy</t>
  </si>
  <si>
    <t>Výlet dôchodcov</t>
  </si>
  <si>
    <t>Mesiac úcty k starším</t>
  </si>
  <si>
    <t>Vianočné posedenie s dôchodcami</t>
  </si>
  <si>
    <t>Podprogram 3.4:</t>
  </si>
  <si>
    <t>Cintorínske a pohrebné služby</t>
  </si>
  <si>
    <t>Podprogram 3.5:</t>
  </si>
  <si>
    <t>Obecné noviny</t>
  </si>
  <si>
    <t>Podprogram 3.6:</t>
  </si>
  <si>
    <t>Stavebný úrad</t>
  </si>
  <si>
    <t xml:space="preserve">Program 4: </t>
  </si>
  <si>
    <t>Bezpečnosť</t>
  </si>
  <si>
    <t>Hliadkovanie a udržiavanie verejného poriadku</t>
  </si>
  <si>
    <t>Podprogram 4.1:</t>
  </si>
  <si>
    <t>Podprogram 4.2:</t>
  </si>
  <si>
    <t>Ochrana pred požiarmi</t>
  </si>
  <si>
    <t>Podprogram 4.3:</t>
  </si>
  <si>
    <t>Deratizácia, dezinsekcia, veterinárna asanácia</t>
  </si>
  <si>
    <t>Podprogram 4.4:</t>
  </si>
  <si>
    <t>Verejné osvetlenie</t>
  </si>
  <si>
    <t>Podprogram 5.1:</t>
  </si>
  <si>
    <t xml:space="preserve">Program 5: </t>
  </si>
  <si>
    <t>Odpadové hospodárstvo</t>
  </si>
  <si>
    <t>Zber a odvoz odpadu</t>
  </si>
  <si>
    <t>Podprogram 5.2:</t>
  </si>
  <si>
    <t xml:space="preserve">Program 6: </t>
  </si>
  <si>
    <t>Komunikácie</t>
  </si>
  <si>
    <t>Podprogram 6.1:</t>
  </si>
  <si>
    <t>Bežné opravy a celoročná údržba komunikácií</t>
  </si>
  <si>
    <t>Dopravné značenie</t>
  </si>
  <si>
    <t>Podprogram 6.2:</t>
  </si>
  <si>
    <t xml:space="preserve">Program 7: </t>
  </si>
  <si>
    <t>Vzdelávanie</t>
  </si>
  <si>
    <t>Podprogram 7.1:</t>
  </si>
  <si>
    <t>Materská škola</t>
  </si>
  <si>
    <t>Prvok 7.1.1:</t>
  </si>
  <si>
    <t>Výdavky na MŠ z rozpočtu MÚ</t>
  </si>
  <si>
    <t>Prvok 7.1.2:</t>
  </si>
  <si>
    <t>Výdavky na MŠ z príspevkov rodičov (zo školného)</t>
  </si>
  <si>
    <t>Prvok 7.1.3:</t>
  </si>
  <si>
    <t>Výdavky na MŠ z bežného transferu zo ŠR</t>
  </si>
  <si>
    <t>Podprogram 7.2:</t>
  </si>
  <si>
    <t>Prvok 7.2.1:</t>
  </si>
  <si>
    <t>Stravovanie v jedálňach predškolských zariadení</t>
  </si>
  <si>
    <t>Výdavky na ŠJ z rozpočtu MÚ</t>
  </si>
  <si>
    <t>Prvok 7.2.2:</t>
  </si>
  <si>
    <t>Výdavky na ŠJ - réžia</t>
  </si>
  <si>
    <t xml:space="preserve">Program 8: </t>
  </si>
  <si>
    <t>Šport</t>
  </si>
  <si>
    <t>Podprogram 8.1:</t>
  </si>
  <si>
    <t>Športový areál - futbalový</t>
  </si>
  <si>
    <t>Podprogram 8.2:</t>
  </si>
  <si>
    <t>Podpora športových klubov a organizácií</t>
  </si>
  <si>
    <t>Podprogram 8.3:</t>
  </si>
  <si>
    <t>Multifinkčné ihrisko</t>
  </si>
  <si>
    <t xml:space="preserve">Program 9: </t>
  </si>
  <si>
    <t>Kultúra</t>
  </si>
  <si>
    <t>Podprogram 9.1:</t>
  </si>
  <si>
    <t>Miestna knižnica</t>
  </si>
  <si>
    <t>Podprogram 9.2:</t>
  </si>
  <si>
    <t>Kultúra - záujmové krúžky</t>
  </si>
  <si>
    <t>Prvok 9.2.1:</t>
  </si>
  <si>
    <t>Klub - tvorivé dielne</t>
  </si>
  <si>
    <t>Prvok 9.2.2:</t>
  </si>
  <si>
    <t>Detský folklórny súbor</t>
  </si>
  <si>
    <t>Prvok 9.2.3:</t>
  </si>
  <si>
    <t>Kultúrne služby</t>
  </si>
  <si>
    <t>Podprogram 9.3:</t>
  </si>
  <si>
    <t>Oslavy sviatkov pre deti</t>
  </si>
  <si>
    <t>Prvok 9.3.1:</t>
  </si>
  <si>
    <t>Deň detí</t>
  </si>
  <si>
    <t>Prvok 9.3.2:</t>
  </si>
  <si>
    <t>Prvok 9.3.3:</t>
  </si>
  <si>
    <t>Prvok 9.3.4:</t>
  </si>
  <si>
    <t>Detský karneval</t>
  </si>
  <si>
    <t>Mikulášske posedenie pre deti</t>
  </si>
  <si>
    <t>Ostatné kultúrne podujatia pre deti</t>
  </si>
  <si>
    <t>Prostredie pre život</t>
  </si>
  <si>
    <t xml:space="preserve">Program 10: </t>
  </si>
  <si>
    <t>Podprogram 10.1:</t>
  </si>
  <si>
    <t>Verejná zeleň</t>
  </si>
  <si>
    <t>Sumár výdavkov MČ Bratislava - Čunovo</t>
  </si>
  <si>
    <t>Výdavok</t>
  </si>
  <si>
    <t>Ochrana ŽP - PHM-Verejná zeleň</t>
  </si>
  <si>
    <t>Zabezpečovanie samosprávnych funkcií</t>
  </si>
  <si>
    <t>Zámer:</t>
  </si>
  <si>
    <t>Cieľ:</t>
  </si>
  <si>
    <t>Zodpovednosť:</t>
  </si>
  <si>
    <t>starostka MČ</t>
  </si>
  <si>
    <t>Bezproblémový chod Miestneho úradu a zabezpečovanie potrieb a služieb pre obyvateľov MČ v rámci kompetencií</t>
  </si>
  <si>
    <t>Program 1:</t>
  </si>
  <si>
    <t>zdr.</t>
  </si>
  <si>
    <t>Komentár:</t>
  </si>
  <si>
    <t>Na poistenie do RF solidarity</t>
  </si>
  <si>
    <t>Knihy, časopisy, noviny...</t>
  </si>
  <si>
    <t>Pracovné odevy, obuv a prac.pomôcky</t>
  </si>
  <si>
    <t>Kvalifikačný rast zamestnancov</t>
  </si>
  <si>
    <t xml:space="preserve">Kvalifikované zabezpečovanie pridelenej agendy </t>
  </si>
  <si>
    <t>S p o l u</t>
  </si>
  <si>
    <t>Doplnenie vybudovaného informačného - orientačného systému MČ</t>
  </si>
  <si>
    <t>Lepšia orientácia návštevníkov MČ</t>
  </si>
  <si>
    <t>Zabezpečenie matričnej činnosti v MČ</t>
  </si>
  <si>
    <t>starostka MČ a matrikárka</t>
  </si>
  <si>
    <t>Zabezpečenie preneseného výkonu štátnej správy v oblasti evidencie obyvateľstva</t>
  </si>
  <si>
    <t>Presná evidencia obyvateľov MČ, prihlasovanie a odhlasovanie na trvalý a prechodný pobyt, generovanie zoznamu voličov, brancov...</t>
  </si>
  <si>
    <t>starostka MČ a určení pracovníci</t>
  </si>
  <si>
    <t>Starostlivosť o seniorov, udržiavanie tradícií</t>
  </si>
  <si>
    <t>starostka MČ, pracovník zodpovedný za sociálne veci + komisia</t>
  </si>
  <si>
    <t xml:space="preserve">Vyjadrenie úcty občanom pri príležitosti okrúhlych životných jubileí </t>
  </si>
  <si>
    <t xml:space="preserve">Jubilanti nad 80 r. – darčekový kôš a kvety  </t>
  </si>
  <si>
    <t>Utuženie vzťahov medzi dôchodcami MČ a spoznávanie rôznych kútov Slovenska</t>
  </si>
  <si>
    <t>Vyjadrenie úcty starším kultúrnym podujatím, ktoré zabezpečujú deti a mládež z MČ a posedenie pri spoločnej večeri</t>
  </si>
  <si>
    <t xml:space="preserve">Október – mesiac úcty k starším – večera </t>
  </si>
  <si>
    <t xml:space="preserve">Vianočný obed – dôchodcovia nad 70 r. </t>
  </si>
  <si>
    <t xml:space="preserve">Výkon správy cintorína </t>
  </si>
  <si>
    <t>starostka MČ, pracovník zodpovedný za správu cintorína</t>
  </si>
  <si>
    <t>Vydávanie občasníka pre lepšiu informovanosť obyvateľov MČ</t>
  </si>
  <si>
    <t>starostka MČ, komisie MZ</t>
  </si>
  <si>
    <t>Výkon prenesených kompetencií stavebného úradu</t>
  </si>
  <si>
    <t>starostka MČ + spoločný stavebný úrad</t>
  </si>
  <si>
    <t>Vydavat. sl.-Všeob. sl. - Čunovské noviny</t>
  </si>
  <si>
    <t>Zabezpečenie ochrany budovy MÚ a MŠ - napojením na centrálny pult Mestskej polície</t>
  </si>
  <si>
    <t>Mestská polícia</t>
  </si>
  <si>
    <t xml:space="preserve">Prevencia proti požiarom </t>
  </si>
  <si>
    <t>starostka MČ,  dobrovoľný hasičský zbor</t>
  </si>
  <si>
    <t>Zabezpečovanie povinnej deratizácie v zmysle zákona</t>
  </si>
  <si>
    <t xml:space="preserve">Zabezpečenie čistoty a poriadku v MČ </t>
  </si>
  <si>
    <t>Vybudovanie kanalizácie a kanalizačných prípojok tak, aby v budúcnosti nebolo nutné zasahovať do komunikácií</t>
  </si>
  <si>
    <t>Zabezpečiť kvalitu a bezpečnosť pozemných komunikácií</t>
  </si>
  <si>
    <t>zlepšiť bezpečnosť cestnej premávky v MČ</t>
  </si>
  <si>
    <t>Moderné predškolské zariadenie rešpektujúce individuálne potreby detí</t>
  </si>
  <si>
    <t>zabezpečiť kvalitné výchovno-vzdelávacie služby v MŠ a rozvoj individuálnych záujmov detí</t>
  </si>
  <si>
    <t>riaditeľka MŠ</t>
  </si>
  <si>
    <t>poskytovanie stravy pre deti v MŠ</t>
  </si>
  <si>
    <t>zabezpečiť nutrične vyváženú stravu pre deti MŠ</t>
  </si>
  <si>
    <t>vedúca školskej jedálne</t>
  </si>
  <si>
    <t>starostka MČ a komisia, predseda TJ Čunovo</t>
  </si>
  <si>
    <t>starostka MČ a komisia</t>
  </si>
  <si>
    <t>široká ponuka športových aktivít pre obyvateľov</t>
  </si>
  <si>
    <t>zvýšenie záujmu detí, mládeže a dospelých o literatúru</t>
  </si>
  <si>
    <t>starostka a knihovník</t>
  </si>
  <si>
    <t xml:space="preserve">zabezpečiť podmienky pre rozvoj kultúry a záujmových krúžkov </t>
  </si>
  <si>
    <t>pracovník zodpovedný za kultúru a komisia</t>
  </si>
  <si>
    <t xml:space="preserve">Kultúra – tvorivé dielne – nákup materiálu   </t>
  </si>
  <si>
    <t>zabepečenie podujatí pri príležitosti sviatkov</t>
  </si>
  <si>
    <t>pútavým programom pre deti zvýšiť záujem a účasť na týchto podujatiach</t>
  </si>
  <si>
    <t>príslušný pracovník a komisie</t>
  </si>
  <si>
    <t>Mikuláš (december)</t>
  </si>
  <si>
    <t>zveľaďovanie verejných priestranstiev</t>
  </si>
  <si>
    <t>pracovník verejnej zelene</t>
  </si>
  <si>
    <t xml:space="preserve">Rozpočet výdavkov  c e l k o m </t>
  </si>
  <si>
    <t xml:space="preserve">Knižnica - údržba budov, objektov ... </t>
  </si>
  <si>
    <t>Odmeny a príspevky-poslanci</t>
  </si>
  <si>
    <t>Nákup orientačného systému</t>
  </si>
  <si>
    <t>Prvok 3.3.7:</t>
  </si>
  <si>
    <t>Sociálne služby</t>
  </si>
  <si>
    <t>Cintorín - dohody</t>
  </si>
  <si>
    <t>Schvaleny 2011</t>
  </si>
  <si>
    <t>Upravený 2011</t>
  </si>
  <si>
    <t>Skutočnosť
2011-10</t>
  </si>
  <si>
    <t>Návrh
2014</t>
  </si>
  <si>
    <t>% k UR</t>
  </si>
  <si>
    <t>Špeciálne služby-pohrebné trovy</t>
  </si>
  <si>
    <t xml:space="preserve">Poplatky a odvody - súdne a exekučné </t>
  </si>
  <si>
    <t>Nákup pozemkov</t>
  </si>
  <si>
    <t xml:space="preserve">Nákup dopravných prostriedkov (traktor) </t>
  </si>
  <si>
    <t>Knihy, časopisy-matrika</t>
  </si>
  <si>
    <t>Komunikácie - dopravné zrkadlo</t>
  </si>
  <si>
    <t>MŠ - Štúdie, expertízy, posudky</t>
  </si>
  <si>
    <t>MŠ - realizácia nových  stavieb</t>
  </si>
  <si>
    <t>prevádzkovanie a údržba športoviska</t>
  </si>
  <si>
    <t>prevádzkovanie viacúčelového ihriska</t>
  </si>
  <si>
    <t>Knižnica - interiérové vybavenie</t>
  </si>
  <si>
    <t>Kult.sl. - Knihy, časopisy</t>
  </si>
  <si>
    <t>Kult.sl.- Všeob. materiál-DFS</t>
  </si>
  <si>
    <t>Kult.sl.- Cest.náhrady-ubyt.-DFS</t>
  </si>
  <si>
    <t>Kult.sl.- Poistné (sústredenie)-DFS</t>
  </si>
  <si>
    <t>Podprogram 9.2.1:</t>
  </si>
  <si>
    <t>Šport.sl. - Rek.a modern.-napojenie kan</t>
  </si>
  <si>
    <t>Dobudovanie odkanalizovania MČ - Dlhá, Záhumenná, Novosadná</t>
  </si>
  <si>
    <t>Špeciálne služby-búranie prístavby sýpky</t>
  </si>
  <si>
    <t>Rekonštrukcia budovy Domu smútku</t>
  </si>
  <si>
    <t>Výpočtová technika - Stavebný úrad</t>
  </si>
  <si>
    <t>Softvér - Stavebný úrad</t>
  </si>
  <si>
    <t>Projektová dok.- Cyklotrasa - doplnenie</t>
  </si>
  <si>
    <t>Podprogram 6.3:</t>
  </si>
  <si>
    <t>Cyklotrasa EUROVELO 6</t>
  </si>
  <si>
    <t>Zabezpečiť realizáciu cyklotrasy na základe získaného projektu</t>
  </si>
  <si>
    <t>Projektová dok.- Cyklotrasa - doplnenie (vlastný podiel)</t>
  </si>
  <si>
    <t>Komunikácie - Realizácia Cyklotrasy - ERDF</t>
  </si>
  <si>
    <t>Komunikácie - Realizácia Cyklotrasy - zo ŠR</t>
  </si>
  <si>
    <t>Všeobecný materiál - Eurovelo 6 (vlastný podiel)</t>
  </si>
  <si>
    <t>Všeobecné služby - Eurovelo 6 (vlastný podiel)</t>
  </si>
  <si>
    <t>Všeobecné služby - Eurovelo 6 - ERDF</t>
  </si>
  <si>
    <t>Všeobecné služby - Eurovelo 6 - zo ŠR</t>
  </si>
  <si>
    <t>Zabezpečenie agendy vyplývajúcej z kompetencií a stavebného zákona; priblíženie a zefektívnenie stavebného úradu pre občanov</t>
  </si>
  <si>
    <t>Podprogram 10.2:</t>
  </si>
  <si>
    <t>Projekt - Ochrana pred vnútornými vodami</t>
  </si>
  <si>
    <t>starostka</t>
  </si>
  <si>
    <t>minimalizovanie účinkov vnútorných vôd na území MČ Bratislava - Čunovo</t>
  </si>
  <si>
    <t>Komunikácie - Rekonštrukcia Dlhá</t>
  </si>
  <si>
    <t>Schvál.
2012</t>
  </si>
  <si>
    <t>2. zmena</t>
  </si>
  <si>
    <t>Všeobecný materiál - Eurovelo 6 (ERDF)</t>
  </si>
  <si>
    <t>Občerstvenie - Eurovelo 6</t>
  </si>
  <si>
    <t>Odmeny na dohody - Eurovelo 6</t>
  </si>
  <si>
    <t>Prípr. a proj. dok.- Eurovelo - dopracovanie PD</t>
  </si>
  <si>
    <t>Rozpočet
po 1. zmene</t>
  </si>
  <si>
    <t>zvýšené výdavky na spolufinancovanie do výšky 5 % výdavkov na realizáciu projektu (95 % z Envirofondu) a úhrada ďalších prác na odvodnenie</t>
  </si>
  <si>
    <t>PO-Údržba mot.vozidiel-požiarne auto</t>
  </si>
  <si>
    <t>Všeobecné služby - tlač knihy o Čunove</t>
  </si>
  <si>
    <t>Realizácia  proj.Ochrana pred vnútornými vodami z Envirofondu</t>
  </si>
  <si>
    <t>Real.  proj.Ochrana pred vnútornými vodami z vl.prostr.</t>
  </si>
  <si>
    <t>Realizácia stavieb</t>
  </si>
  <si>
    <t>skutočnosť 2012</t>
  </si>
  <si>
    <t>návrh
na 2013</t>
  </si>
  <si>
    <t>Rozpočet 2012 
po 4. zmene</t>
  </si>
  <si>
    <t>skutočnosť 2010</t>
  </si>
  <si>
    <t>Poplatky - parkovné</t>
  </si>
  <si>
    <t>Odmeny na dohody-</t>
  </si>
  <si>
    <t>MŠ - Softvér</t>
  </si>
  <si>
    <t>Šport.sl.-oprava budov alebo stavieb</t>
  </si>
  <si>
    <t>Servis</t>
  </si>
  <si>
    <t>Pokuty a penále</t>
  </si>
  <si>
    <t>Náhrada mzdy pri PN-matrika</t>
  </si>
  <si>
    <t>Kanalizačné prípojky (vlastníci nehnuteľností)</t>
  </si>
  <si>
    <t>Úrazové poistenie - Eurovelo 6 (vlastný podiel)</t>
  </si>
  <si>
    <t>Komunikácie - Realizácia Cyklotrasy - z úveru</t>
  </si>
  <si>
    <t>MŠ - Poistné do ZP Dôvera</t>
  </si>
  <si>
    <t>Šport. sl. - úrazové poistenie-MI</t>
  </si>
  <si>
    <t>Uľahčenie a zefektívnenie  styku občana a podnikateľskej sféry s verejnou správou sprístupnením elektronických služieb</t>
  </si>
  <si>
    <t>Elektronizácia služieb bratislavskej samosprávy</t>
  </si>
  <si>
    <t>Nákup Softvéru</t>
  </si>
  <si>
    <t>Nákup licencií</t>
  </si>
  <si>
    <t>Nákup výpočtovej techniky</t>
  </si>
  <si>
    <t>Nákup komunikačnej infraštruktúry</t>
  </si>
  <si>
    <t>Podprogram 10.3:</t>
  </si>
  <si>
    <t>realizácia projektu "Regenerácia verejného priestranstva centrálnej zóny MČ Bratislava - Čunovo"</t>
  </si>
  <si>
    <t>sfunkčnením riešeného územia, prinavrátením estetiky podporiť prezentačnú funkciu úradu a zatraktívniť priestor pre obyvateľov MČ</t>
  </si>
  <si>
    <t>Palivo, mazivá, oleje</t>
  </si>
  <si>
    <t>Nákup -prípojka NN Sýpka</t>
  </si>
  <si>
    <t>Údržba strojov a zariadení</t>
  </si>
  <si>
    <t>Podprogram 1.5:</t>
  </si>
  <si>
    <t>Nákup strojov, zariadení...-kopírka</t>
  </si>
  <si>
    <t>Rekonštrukcia-budovy MÚ - zateplenie</t>
  </si>
  <si>
    <t>skutočnosť 2013</t>
  </si>
  <si>
    <t>Prevádzkové stroje-kopírka</t>
  </si>
  <si>
    <t>CO-Všeobecné služby-kriz.riadenie</t>
  </si>
  <si>
    <t>Poistné do ost. ZP</t>
  </si>
  <si>
    <t>Palivo,mazivá oleje-voľby</t>
  </si>
  <si>
    <t>Poplatky a odvody-vrátené zostatky</t>
  </si>
  <si>
    <t>Stravovanie-voľby</t>
  </si>
  <si>
    <t>PHM - MP</t>
  </si>
  <si>
    <t>PO-Knihy, časopisy</t>
  </si>
  <si>
    <t>Posudky - Eurovelo</t>
  </si>
  <si>
    <t>MŠ - Všeobecné služby - zo školného</t>
  </si>
  <si>
    <t>Šport.sl. -  osvetlenie ŠA</t>
  </si>
  <si>
    <t>Šport. sl. -starobné poistenie-MI</t>
  </si>
  <si>
    <t>Kult.sl - Poistné do VšZP</t>
  </si>
  <si>
    <t>Kult.sl -SP-Na nemocenské poist.</t>
  </si>
  <si>
    <t>Kult.sl - SP-Na starobné poist.</t>
  </si>
  <si>
    <t>Kult.sl - SP-Na úrazové poist.</t>
  </si>
  <si>
    <t>Kult.sl - SP-Na invalidné poist.</t>
  </si>
  <si>
    <t>Kult.sl - SP-Na poist.v nezam.</t>
  </si>
  <si>
    <t>Kult.sl - SP-Na poistenie do RF</t>
  </si>
  <si>
    <t>Kult.sl - Poistné do ost. ZP</t>
  </si>
  <si>
    <t>Kult.sl.-Oprava hudobných nástrojov</t>
  </si>
  <si>
    <t>Kultúra - Na starobné poistenie</t>
  </si>
  <si>
    <t>Kultúra - Na poistenie do RFS</t>
  </si>
  <si>
    <t>Ochrana ŽP - Poistné do VšZP</t>
  </si>
  <si>
    <t>Ochrana ŽP -SP-Na nemocenské poist.</t>
  </si>
  <si>
    <t>Ochrana ŽP- SP-Na starobné poist.</t>
  </si>
  <si>
    <t>Ochrana ŽP - SP-Na úrazové poist.</t>
  </si>
  <si>
    <t>Ochrana ŽP - SP-Na invalidné poist.</t>
  </si>
  <si>
    <t>Ochrana ŽP - SP-Na poist.v nezam.</t>
  </si>
  <si>
    <t>Ochrana ŽP - SP-Na poistenie do RF</t>
  </si>
  <si>
    <t>Vstup do budovy - prístrešok</t>
  </si>
  <si>
    <t>Real.  proj. - závlahy</t>
  </si>
  <si>
    <t>Všeobecné služby-kaštieľ, sýpka</t>
  </si>
  <si>
    <t>Sport - multifunkč.ihrisko-hrazdy</t>
  </si>
  <si>
    <t>Hladký a bezproblémový priebeh volieb</t>
  </si>
  <si>
    <t>Použitie dotácie na voľby v súlade s pokynmi na zabezpečenie volieb</t>
  </si>
  <si>
    <t>Odmeny členom voleb. komisií</t>
  </si>
  <si>
    <t>vianočné osvetlenie MČ</t>
  </si>
  <si>
    <t>Prípr. a proj. dok.</t>
  </si>
  <si>
    <t>Knižnica - projektová dokumentácia</t>
  </si>
  <si>
    <t>skutočnosť 2014</t>
  </si>
  <si>
    <t>rozpočet 2014 po 3. zmene</t>
  </si>
  <si>
    <t>Bežný transfer - CHKZ na Slovensku (autobus Folklór nás združuje)</t>
  </si>
  <si>
    <t>PO-cestovné náhrady</t>
  </si>
  <si>
    <r>
      <t>PO-</t>
    </r>
    <r>
      <rPr>
        <sz val="9"/>
        <rFont val="Times New Roman"/>
        <family val="1"/>
      </rPr>
      <t>Komunikačná infraštruktúra (frekvencia)</t>
    </r>
  </si>
  <si>
    <t>MŠ - Vratka dotácie 5% z r. 2013</t>
  </si>
  <si>
    <t>037</t>
  </si>
  <si>
    <r>
      <t>Kult.sl.-Všeob. materiál-</t>
    </r>
    <r>
      <rPr>
        <sz val="8"/>
        <rFont val="Times New Roman"/>
        <family val="1"/>
      </rPr>
      <t>Nadácia COOP Jednota</t>
    </r>
  </si>
  <si>
    <t>Kult.sl.- Interiérové vybavenie-DFS</t>
  </si>
  <si>
    <t>Všeobecný materiál - Publicita</t>
  </si>
  <si>
    <t>Realizácia  proj. RVP</t>
  </si>
  <si>
    <t>Realizácia  proj. RVP - neplán. výdavky</t>
  </si>
  <si>
    <r>
      <t>Realizácia  proj. RVP -</t>
    </r>
    <r>
      <rPr>
        <sz val="8"/>
        <rFont val="Times New Roman"/>
        <family val="1"/>
      </rPr>
      <t xml:space="preserve"> spoluúčasť 5%  neplán.výdavky</t>
    </r>
  </si>
  <si>
    <t>Realizácia  proj. RVP - neuznané výdavky</t>
  </si>
  <si>
    <r>
      <t>Špeciálne služby-</t>
    </r>
    <r>
      <rPr>
        <sz val="10"/>
        <rFont val="Times New Roman"/>
        <family val="1"/>
      </rPr>
      <t>Projekt ochrany os.údajov</t>
    </r>
  </si>
  <si>
    <r>
      <t xml:space="preserve">Bežný transfer - </t>
    </r>
    <r>
      <rPr>
        <sz val="9"/>
        <rFont val="Times New Roman"/>
        <family val="1"/>
      </rPr>
      <t>CHKZ na Slovensku (na knihu)</t>
    </r>
  </si>
  <si>
    <t>Prípr. a proj. dok.- UŠ rozvoja MČ</t>
  </si>
  <si>
    <r>
      <t xml:space="preserve">Obci-Hl. mestu - </t>
    </r>
    <r>
      <rPr>
        <sz val="10"/>
        <rFont val="Times New Roman"/>
        <family val="1"/>
      </rPr>
      <t>na projekt Kaštieľ, sýp - 5 %</t>
    </r>
  </si>
  <si>
    <r>
      <t xml:space="preserve">Poistné do </t>
    </r>
    <r>
      <rPr>
        <sz val="10"/>
        <rFont val="Times New Roman"/>
        <family val="1"/>
      </rPr>
      <t>Všeobecnej zdravotnej poisťovne</t>
    </r>
  </si>
  <si>
    <r>
      <t xml:space="preserve">Údržba budovy Pož. zbroj. </t>
    </r>
    <r>
      <rPr>
        <sz val="10"/>
        <rFont val="Times New Roman"/>
        <family val="1"/>
      </rPr>
      <t>(izolácia strechy)</t>
    </r>
  </si>
  <si>
    <r>
      <t xml:space="preserve">Šport.sl. - </t>
    </r>
    <r>
      <rPr>
        <sz val="10"/>
        <rFont val="Times New Roman"/>
        <family val="1"/>
      </rPr>
      <t>Nákup prac. strojov - traktor trávny</t>
    </r>
  </si>
  <si>
    <t>Dane z príjmu - z úrokov</t>
  </si>
  <si>
    <t>Cestovné tuzemské - voľby</t>
  </si>
  <si>
    <t>Plat - matrika z vlastných prostr.</t>
  </si>
  <si>
    <t>Všeobecný materiál - ohlasovňa</t>
  </si>
  <si>
    <t>Ohlasovňa</t>
  </si>
  <si>
    <t>Všeobecný materiál - Publicita (5% spoluúčasť)</t>
  </si>
  <si>
    <t>Údržba budov, objektov</t>
  </si>
  <si>
    <t>Komunikácie - Realizácia Cyklotrasy (vlastný pod)</t>
  </si>
  <si>
    <t>Nakladnie s odpadmi-vš.sl.-vývoz VKK</t>
  </si>
  <si>
    <t>Verejné obstarávanie</t>
  </si>
  <si>
    <t>Ďalšie soc.sl.- kult.pod.-zájazd-dôch.</t>
  </si>
  <si>
    <t>Cintorín - poist.v nezam.</t>
  </si>
  <si>
    <r>
      <rPr>
        <sz val="12"/>
        <rFont val="Times New Roman"/>
        <family val="1"/>
      </rPr>
      <t>Špeciálne zariadenia</t>
    </r>
    <r>
      <rPr>
        <sz val="10"/>
        <rFont val="Times New Roman"/>
        <family val="1"/>
      </rPr>
      <t>- policajné sl.- ("papuča")</t>
    </r>
  </si>
  <si>
    <t>Ochrana ŽP-Vš. sl.- deratizácia</t>
  </si>
  <si>
    <t>Ochr.ZP-vs.sl.- veterinárna asanácia</t>
  </si>
  <si>
    <t>Verejné osvetl. - realizácia - Petržalská</t>
  </si>
  <si>
    <t>Verj.osvetl.-rozšír. osvetl. Záhumenná</t>
  </si>
  <si>
    <t>Rekonštrukcia  ver. osvetl. Na hrádzi</t>
  </si>
  <si>
    <r>
      <t>Nákup výpočtovej techniky -</t>
    </r>
    <r>
      <rPr>
        <sz val="9"/>
        <rFont val="Times New Roman"/>
        <family val="1"/>
      </rPr>
      <t xml:space="preserve"> spoluúčasť 5%</t>
    </r>
  </si>
  <si>
    <r>
      <rPr>
        <sz val="10"/>
        <rFont val="Times New Roman"/>
        <family val="1"/>
      </rPr>
      <t>Príspevok</t>
    </r>
    <r>
      <rPr>
        <sz val="8"/>
        <rFont val="Times New Roman"/>
        <family val="1"/>
      </rPr>
      <t xml:space="preserve"> do doplnkových dôchodkových poisťovní</t>
    </r>
  </si>
  <si>
    <r>
      <t xml:space="preserve">Poistné </t>
    </r>
    <r>
      <rPr>
        <sz val="10"/>
        <rFont val="Times New Roman"/>
        <family val="1"/>
      </rPr>
      <t>do ostatných zdravotných poisťovní</t>
    </r>
  </si>
  <si>
    <t>Ost.kul.sl.-Všeob. služby - Mikuláš</t>
  </si>
  <si>
    <t xml:space="preserve">karneval (február) </t>
  </si>
  <si>
    <t>PO- Projektová dokumentácia - fasáda</t>
  </si>
  <si>
    <t>MŠ - rekonštrukcia umývarne</t>
  </si>
  <si>
    <t>Projekt - Regenerácia verejného priestranstva</t>
  </si>
  <si>
    <t>Podprogram 8.4:</t>
  </si>
  <si>
    <t>Šport pre všetkých - Čunovský beh</t>
  </si>
  <si>
    <t>Šport. sl. - všeobecný materiál</t>
  </si>
  <si>
    <t>Čunovský beh</t>
  </si>
  <si>
    <t>Podpora kultúrnych organizácií</t>
  </si>
  <si>
    <t>Prvok 9.2.4:</t>
  </si>
  <si>
    <t>Kult.sl.- Všeob. materiál</t>
  </si>
  <si>
    <t xml:space="preserve">Kult.sl. - Prepravné </t>
  </si>
  <si>
    <t>Kultúrne organizácie</t>
  </si>
  <si>
    <t>Kultúra - záujmové krúžky a organizácie</t>
  </si>
  <si>
    <t>031</t>
  </si>
  <si>
    <t>Kanalizácia -Schengenská ul. 5% spoluúčasť</t>
  </si>
  <si>
    <t>Všeobecné služby - verej.obstar.</t>
  </si>
  <si>
    <t>Kult.sl.- Stravovanie (sútredenie)-DFS</t>
  </si>
  <si>
    <t>Všeobecný materiál - kamerový systém</t>
  </si>
  <si>
    <r>
      <t xml:space="preserve">Prípr. a proj. dok.- </t>
    </r>
    <r>
      <rPr>
        <sz val="10"/>
        <rFont val="Times New Roman"/>
        <family val="1"/>
      </rPr>
      <t>UŠ - Danubia p.</t>
    </r>
  </si>
  <si>
    <r>
      <t>PO -</t>
    </r>
    <r>
      <rPr>
        <sz val="10"/>
        <rFont val="Times New Roman"/>
        <family val="1"/>
      </rPr>
      <t xml:space="preserve"> rekonštrukcia - fasáda + okná + kúrenie</t>
    </r>
  </si>
  <si>
    <t>Nákup prac. strojov - kosačka</t>
  </si>
  <si>
    <t>schválený
na 2015</t>
  </si>
  <si>
    <t>Prípravná a proj.dok.- Nová MŠ</t>
  </si>
  <si>
    <t>Kultúra - príspevky pre OZ</t>
  </si>
  <si>
    <t>Číslo riadku</t>
  </si>
  <si>
    <t>Cintorín - úraz.poist.</t>
  </si>
  <si>
    <t>Cintorín -Vodné, stočné</t>
  </si>
  <si>
    <t>rozpočet 2015 po 1. zmene</t>
  </si>
  <si>
    <t>Strav.MŠ,ZŠ-ŠJ - Interiérové vybavenie</t>
  </si>
  <si>
    <t>MŠ - rekonš. um. - projektová dokum.</t>
  </si>
  <si>
    <t>monitorovanie priestorov MŠ a MÚ - alarm, zabezpečenie kamerového systému na budovu MÚ</t>
  </si>
  <si>
    <t>Komunitné záhrady - Ml. Čunovo</t>
  </si>
  <si>
    <t>Ochrana ŽP - Všeobecný materiál</t>
  </si>
  <si>
    <t>rozpočet 2015 po 2. zmene</t>
  </si>
  <si>
    <t>prváci – balíčky, privítanie nových detí, ost. podujatia</t>
  </si>
  <si>
    <t>021</t>
  </si>
  <si>
    <t>Refundácie - vyplatenie škodovej udalosti</t>
  </si>
  <si>
    <t>Leasing traktor - úroky s DPH</t>
  </si>
  <si>
    <t>Cintorín - Všeob. služby - VKK</t>
  </si>
  <si>
    <t>PO-Realizácia nových stavieb - dvojgaráž</t>
  </si>
  <si>
    <t>Realizácia nových stavieb - dvojgaráž</t>
  </si>
  <si>
    <t>rozpočet 2015 po 3. zmene</t>
  </si>
  <si>
    <t>Vš.sl. - odstránenie čiernych skládok</t>
  </si>
  <si>
    <r>
      <rPr>
        <sz val="9"/>
        <rFont val="Times New Roman"/>
        <family val="1"/>
      </rPr>
      <t xml:space="preserve">Vš. sl. - odstránenie čiernych skládok </t>
    </r>
    <r>
      <rPr>
        <sz val="8"/>
        <rFont val="Times New Roman"/>
        <family val="1"/>
      </rPr>
      <t>- 5% spoluúčasť</t>
    </r>
  </si>
  <si>
    <r>
      <rPr>
        <sz val="10"/>
        <rFont val="Times New Roman"/>
        <family val="1"/>
      </rPr>
      <t xml:space="preserve">Vš.sl.-súťaž.podklady - </t>
    </r>
    <r>
      <rPr>
        <sz val="8"/>
        <rFont val="Times New Roman"/>
        <family val="1"/>
      </rPr>
      <t>odstránenie čiernych skládok</t>
    </r>
  </si>
  <si>
    <t xml:space="preserve">bezpečnosť a ochrana majetku obyvateľov ako aj návštevníkov MČ + vianočné osvetlenie </t>
  </si>
  <si>
    <t>zabezpečovanie prejazdnosti komunikácií v zimnom období, náklady s opravami komunikácií a chodníkov</t>
  </si>
  <si>
    <t>Rekonštrukcia chodníka ul. Na hrádzi</t>
  </si>
  <si>
    <t>doplnenie a zosúladenie dopravného značenia v zmysle cestného zákona - nový dopravný projekt</t>
  </si>
  <si>
    <t>zvýšiť záujem obyvateľov o rôzne druhy športu a podpora voľnočasových aktivít - športové podujatia a akcie organizované MČ</t>
  </si>
  <si>
    <t>zatraktívniť zájmovú činnosť v záujmových krúžkoch, zabezpečiť podmienky pre realizáciu kultúrnych podujatí</t>
  </si>
  <si>
    <t>zabezpečiť atraktívne verejné priestranstvá pre obyvateľov a návštevníkov MČ + leasing traktora</t>
  </si>
  <si>
    <t xml:space="preserve">Prevádzka a vedenie knižnice </t>
  </si>
  <si>
    <r>
      <t>Komunikácie-</t>
    </r>
    <r>
      <rPr>
        <sz val="9"/>
        <rFont val="Times New Roman"/>
        <family val="1"/>
      </rPr>
      <t>zimná úd. ciest-rozmetávač soli</t>
    </r>
  </si>
  <si>
    <t>Verej. os. - všeob. mat. - nové osvetlenie</t>
  </si>
  <si>
    <t>návrh
na 2018</t>
  </si>
  <si>
    <t>Real.  proj. - závlahy - kostol+park Hraničiarska</t>
  </si>
  <si>
    <r>
      <t xml:space="preserve">Rekonštrukcia a modernizác. - </t>
    </r>
    <r>
      <rPr>
        <sz val="10"/>
        <rFont val="Times New Roman"/>
        <family val="1"/>
      </rPr>
      <t>kultúrna sála</t>
    </r>
  </si>
  <si>
    <t>Voľby do NR SR 2016</t>
  </si>
  <si>
    <t>Projekt EVS</t>
  </si>
  <si>
    <t>Rekonštrukcia a modernizácia - Okálu</t>
  </si>
  <si>
    <t>Cintorín - údržba pomníkov-vojen.hroby</t>
  </si>
  <si>
    <t>Cintorín -Všeob. mat.</t>
  </si>
  <si>
    <t>Cintorín - špeciálne sl. - pohrebné trovy</t>
  </si>
  <si>
    <t>Cintorín - údržba strojov, prístr.,...</t>
  </si>
  <si>
    <t xml:space="preserve">Všeobecný materiál </t>
  </si>
  <si>
    <t>Kanal. prípojky - Dlhá, Záhumenná, Novosadná</t>
  </si>
  <si>
    <t>MŠ - špeciálne zariadenia - infražiariče</t>
  </si>
  <si>
    <t>MŠ - Náhrada mzdy a platu - pri PN</t>
  </si>
  <si>
    <t>Nákup-stroje,prístroje,zariadenia-ŠJ</t>
  </si>
  <si>
    <t>Všeob. služby - kniha Čunovo 2</t>
  </si>
  <si>
    <t>Stroje, prístroje, zariadenia</t>
  </si>
  <si>
    <t>Materiálne a technické zabezpečenie DHZ a PZ pre prípad nutného zásahu v prípade požiaru, resp. živelnej pohromy</t>
  </si>
  <si>
    <t>Realizácia nových stavieb - volej.ihrisko</t>
  </si>
  <si>
    <t>Všeobecné služby - revízia ihriska</t>
  </si>
  <si>
    <t>Údržna strojov, prístrojov, zariadení</t>
  </si>
  <si>
    <t>Komunikácie - všeobecné služby - zim.údržba</t>
  </si>
  <si>
    <t>MŠ - Pracovné odevy, obuv</t>
  </si>
  <si>
    <t xml:space="preserve"> Finančné operácie spolu</t>
  </si>
  <si>
    <t>Bežné výdavky spolu</t>
  </si>
  <si>
    <t>Kapitálové výdavky spolu</t>
  </si>
  <si>
    <t>1. Činnosť miestneho úradu</t>
  </si>
  <si>
    <t>2. Interné služby</t>
  </si>
  <si>
    <t>3. Služby občanom</t>
  </si>
  <si>
    <t>4. Bezpečnosť</t>
  </si>
  <si>
    <t>5. Odpadové hospodárstvo</t>
  </si>
  <si>
    <t>6. Komunikácie</t>
  </si>
  <si>
    <t xml:space="preserve">7. Vzdelávanie - MŠ + ŠJ   </t>
  </si>
  <si>
    <t>8. Šport</t>
  </si>
  <si>
    <t>9. Kultúra</t>
  </si>
  <si>
    <t>10.Verejná zeleň</t>
  </si>
  <si>
    <t>Kult.sl.-Všeob. materiál</t>
  </si>
  <si>
    <t>Špeciálne služby (komunitný plán)</t>
  </si>
  <si>
    <r>
      <t>Revitalizácia -</t>
    </r>
    <r>
      <rPr>
        <sz val="9"/>
        <rFont val="Times New Roman"/>
        <family val="1"/>
      </rPr>
      <t xml:space="preserve">  park pred kostolom</t>
    </r>
  </si>
  <si>
    <t>rozpočet 2015 po 4. zmene</t>
  </si>
  <si>
    <t>11H</t>
  </si>
  <si>
    <t>Všeobecný materiál - komunit.záhr.Ml.Č.</t>
  </si>
  <si>
    <t>EVS - Softvér - el.podpis na 4 roky</t>
  </si>
  <si>
    <t>11S1</t>
  </si>
  <si>
    <t>11S2</t>
  </si>
  <si>
    <t>návrh z 10/2015
na 2016</t>
  </si>
  <si>
    <t>Nákup Softvéru - spoluúčasť 5%</t>
  </si>
  <si>
    <t>Rekonštrukcia - Schengenská</t>
  </si>
  <si>
    <t>Deň matiek -  občerstvenie + kvety, Deň čunova, výročia sobášov</t>
  </si>
  <si>
    <t>Ochrana ŽP - Pracovné odevy, obuv</t>
  </si>
  <si>
    <t>Rekonštrukcia - sýpka</t>
  </si>
  <si>
    <t>schválený   na 2016</t>
  </si>
  <si>
    <t>skutočnosť 2015</t>
  </si>
  <si>
    <t>Rekontrukcia-knižnica na zdrav.stredisko</t>
  </si>
  <si>
    <t>Evidencia obyvateľstva (ohlasovňa, register adries)</t>
  </si>
  <si>
    <t>Odmeny - BT ohlasovňa</t>
  </si>
  <si>
    <t>Odmeny - BT register adries</t>
  </si>
  <si>
    <t>Zachovávanie tradícií predkov a vyjadrenie úcty k matkám</t>
  </si>
  <si>
    <t>Poskytovanie sociálnych služieb - zabezpečenie nevyhnutných podmienok na uspokojenie základných životných potrieb odkázaným občanom MČ</t>
  </si>
  <si>
    <t>Udržiavanie pohrebiska, hrobových miest, domu smútku,...</t>
  </si>
  <si>
    <t>Vydať v budúcich rokoch dve čísla za finančnej podpory sponzorov</t>
  </si>
  <si>
    <t>Predchádzanie prípadným škodám na majetku MČ</t>
  </si>
  <si>
    <t>zabezpečenie veterinárnej asanácie v MČ; zabezpečenie prípravkov proti šíreniu hlodavcov; zabezpečenie ochrany drevín pred škodcami</t>
  </si>
  <si>
    <t>Zabezpečiť ochranu ŽP aj formou separovaného zberu odpadu; zabraňovanie tvorby čiernych skládok</t>
  </si>
  <si>
    <t>131F</t>
  </si>
  <si>
    <t>ŠJ - stroje, prístroje, zariadenia</t>
  </si>
  <si>
    <t>Údržba športovísk</t>
  </si>
  <si>
    <t>Údržba a prevádzka ŠA</t>
  </si>
  <si>
    <t>Šport. sl. -  poistenie do RF-MI</t>
  </si>
  <si>
    <t>Náhrady - lekárske prehliadky</t>
  </si>
  <si>
    <t>Skutočnosť k 30.11.2016</t>
  </si>
  <si>
    <t>Návrh
na 2017</t>
  </si>
  <si>
    <t xml:space="preserve">realizácia projektu "Ochrana pred vnútornými vodami a minimalizovanie ich účinkov na území MČ BA-Čunovo" </t>
  </si>
  <si>
    <t xml:space="preserve">Zachovávanie tradícií fašiangového sprievodu  </t>
  </si>
  <si>
    <t xml:space="preserve">vybudovanie cyklotrasy Eurovelo 6 z Európskeho fondu regionálneho rozvoja (ERDF) </t>
  </si>
  <si>
    <t>Projekt - Regenerácia verejného priestranstva centrálnej zóny MČ Bratislava-Čunovo</t>
  </si>
  <si>
    <t>MŠ - údržba prístrojov a zariadení</t>
  </si>
  <si>
    <t>MŠ - Odmeny na dohody</t>
  </si>
  <si>
    <t xml:space="preserve">Podpora záujmových organizácií v reprezentácií MČ </t>
  </si>
  <si>
    <t>ŠJ - pracovné odevy</t>
  </si>
  <si>
    <t>Zabezpečenie a udržanie bezproblémovej prevádzky novej budovy ZS</t>
  </si>
  <si>
    <t xml:space="preserve">ZS - Vodné, stočné </t>
  </si>
  <si>
    <t>ZS - vš. materiál</t>
  </si>
  <si>
    <r>
      <t xml:space="preserve">ZS - </t>
    </r>
    <r>
      <rPr>
        <sz val="10"/>
        <rFont val="Times New Roman"/>
        <family val="1"/>
      </rPr>
      <t>Údržba budov,objektov alebo ich častí</t>
    </r>
  </si>
  <si>
    <t>ZS - vš. služby</t>
  </si>
  <si>
    <t>PO-Energie-plyn</t>
  </si>
  <si>
    <t>Špec. služby - dopravný projekt</t>
  </si>
  <si>
    <t>Vš. služby - dopravné značenie</t>
  </si>
  <si>
    <t>MŠ - Interiérové vybavenie (zo školného)</t>
  </si>
  <si>
    <t>ŠJ - výpočtová technika</t>
  </si>
  <si>
    <t>ŠJ - Interiérové vybavenie</t>
  </si>
  <si>
    <t>ŠJ - Všeobecný materiál</t>
  </si>
  <si>
    <t>ŠJ - Knihy, časopisy</t>
  </si>
  <si>
    <t>ŠJ - Údržba strojov,zariad..</t>
  </si>
  <si>
    <t>ŠJ - Školenia, kurzy</t>
  </si>
  <si>
    <t>ŠJ - vš. služby</t>
  </si>
  <si>
    <t>ŠJ - Náhrada mzdy a platu - pri PN</t>
  </si>
  <si>
    <t>ŠJ - Bankové poplatky</t>
  </si>
  <si>
    <t>ŠJ - Prídel do SF</t>
  </si>
  <si>
    <t>ŠJ - Poistné do VšZP</t>
  </si>
  <si>
    <t>ŠJ -SP-Na nemocenské poist.</t>
  </si>
  <si>
    <t>ŠJ - SP-Na starobné poist.</t>
  </si>
  <si>
    <t>ŠJ - SP-Na úrazové poist.</t>
  </si>
  <si>
    <t>ŠJ - SP-Na invalidné poist.</t>
  </si>
  <si>
    <t>ŠJ - SP-Na poist.v nezam.</t>
  </si>
  <si>
    <t>ŠJ - SP-Na poistenie do RF</t>
  </si>
  <si>
    <t>ŠJ - Plat</t>
  </si>
  <si>
    <t>Leasing traktor - akontácia a splátky 2015-2018</t>
  </si>
  <si>
    <t>PD - Kultur.sála</t>
  </si>
  <si>
    <t>PD - UŠ - Dlhá - záhrady</t>
  </si>
  <si>
    <t>PD - dvojgaráž</t>
  </si>
  <si>
    <t>Spoluúčasť 5% - projekty</t>
  </si>
  <si>
    <t>038</t>
  </si>
  <si>
    <t>Vratka zo ŠR za RVP</t>
  </si>
  <si>
    <t>PO-všeob.služby - STK, emis.kont.</t>
  </si>
  <si>
    <t>PO-Školenia, kurzy, semináre</t>
  </si>
  <si>
    <t>PD - chodník ul. Schengenská</t>
  </si>
  <si>
    <r>
      <rPr>
        <sz val="10"/>
        <rFont val="Times New Roman"/>
        <family val="1"/>
      </rPr>
      <t>PD</t>
    </r>
    <r>
      <rPr>
        <sz val="11"/>
        <rFont val="Times New Roman"/>
        <family val="1"/>
      </rPr>
      <t xml:space="preserve"> - chodník ul. Na hrádzi</t>
    </r>
  </si>
  <si>
    <t>Multifunkčné ihrisko</t>
  </si>
  <si>
    <t>Šport. sl. - všeob. služby</t>
  </si>
  <si>
    <t>Ochrana ŽP-Odmeny na dohody</t>
  </si>
  <si>
    <t>Zabezpečenie zdravotnej starostlivosti občanom</t>
  </si>
  <si>
    <t>Prevádzka nového zdravotného strediska</t>
  </si>
  <si>
    <t>ZS - Energie - el.</t>
  </si>
  <si>
    <t>ZS - Energie - plyn</t>
  </si>
  <si>
    <t>ZS - interiérové vybavenie</t>
  </si>
  <si>
    <t>zabezpečiť širokú škálu literatúry v knižničnom fonde, prevádzka novej knižnice</t>
  </si>
  <si>
    <t>schválený      na 2016</t>
  </si>
  <si>
    <t>schválený     na 2016</t>
  </si>
  <si>
    <t>Ďalšie soc.sl.- soc.dávka dôchodcom</t>
  </si>
  <si>
    <t>Všeobecné služby-verej.obstarávanie</t>
  </si>
  <si>
    <t>032</t>
  </si>
  <si>
    <t>Nákup um. diel - insignie</t>
  </si>
  <si>
    <t>72f</t>
  </si>
  <si>
    <t>Finančné operácie</t>
  </si>
  <si>
    <t>Repre - deň detí</t>
  </si>
  <si>
    <t>Repre - karneval</t>
  </si>
  <si>
    <t>Repre - mikuláš</t>
  </si>
  <si>
    <t>Repre - ost. kultúrne podujatia</t>
  </si>
  <si>
    <t>Kniznica- Všeobecné služby</t>
  </si>
  <si>
    <t>PO-Špeciálny materiál - dar</t>
  </si>
  <si>
    <t>PO-Všeobecný materiál - dar</t>
  </si>
  <si>
    <t>skutočnosť 2016</t>
  </si>
  <si>
    <t>Ďalšie soc.sl. - príspevok jednotlivcovi</t>
  </si>
  <si>
    <t xml:space="preserve">Cintorín - Všeob. služby </t>
  </si>
  <si>
    <t>Ochrana ŽP-Vš. sl.- dezinsekcia</t>
  </si>
  <si>
    <t>Oprava strechy sýpky</t>
  </si>
  <si>
    <t>Ost. Výdavky FO - IOMO - ŠR</t>
  </si>
  <si>
    <t>Všeob.služby - EVS - prevádzka</t>
  </si>
  <si>
    <t>Elektron.zabezp.systém- opravy a údržba</t>
  </si>
  <si>
    <t>Projekt.dokum.-nový objekt DHZ - dar</t>
  </si>
  <si>
    <t>Realiz.výstavby nového objektu DHZ</t>
  </si>
  <si>
    <t>Nákup samost.hnuteľ.veci MŠ</t>
  </si>
  <si>
    <r>
      <t xml:space="preserve">Čerpanie k </t>
    </r>
    <r>
      <rPr>
        <b/>
        <sz val="10"/>
        <color indexed="10"/>
        <rFont val="Times New Roman"/>
        <family val="1"/>
      </rPr>
      <t>31.8.17</t>
    </r>
  </si>
  <si>
    <r>
      <t xml:space="preserve">MŠ - </t>
    </r>
    <r>
      <rPr>
        <sz val="10"/>
        <rFont val="Times New Roman"/>
        <family val="1"/>
      </rPr>
      <t>Všeobecné služby</t>
    </r>
    <r>
      <rPr>
        <sz val="11"/>
        <rFont val="Times New Roman"/>
        <family val="1"/>
      </rPr>
      <t xml:space="preserve"> - </t>
    </r>
    <r>
      <rPr>
        <sz val="9"/>
        <rFont val="Times New Roman"/>
        <family val="1"/>
      </rPr>
      <t>umelecké predstavenia</t>
    </r>
  </si>
  <si>
    <t>Rekonštrukcia - sýpka (BSK)</t>
  </si>
  <si>
    <r>
      <rPr>
        <sz val="11"/>
        <rFont val="Times New Roman"/>
        <family val="1"/>
      </rPr>
      <t>MŠ</t>
    </r>
    <r>
      <rPr>
        <sz val="10"/>
        <rFont val="Times New Roman"/>
        <family val="1"/>
      </rPr>
      <t xml:space="preserve"> -  nákup prac.strojov - kosačka, krovin.</t>
    </r>
  </si>
  <si>
    <r>
      <t>Všeob. materál (</t>
    </r>
    <r>
      <rPr>
        <sz val="10"/>
        <rFont val="Times New Roman"/>
        <family val="1"/>
      </rPr>
      <t>+ vlajka,št.znak</t>
    </r>
    <r>
      <rPr>
        <sz val="11"/>
        <rFont val="Times New Roman"/>
        <family val="1"/>
      </rPr>
      <t>)</t>
    </r>
  </si>
  <si>
    <t>Občerstvenie - reprezentačné</t>
  </si>
  <si>
    <t>Štúdie, expertízy, posudky</t>
  </si>
  <si>
    <t>Všeobecné služby-PHSR</t>
  </si>
  <si>
    <t>Špeciálne služby (právne, audit)</t>
  </si>
  <si>
    <t>Poplatky a odvody - bankové</t>
  </si>
  <si>
    <t>Dane (popl.OLO,konces....)</t>
  </si>
  <si>
    <t xml:space="preserve">Voľby </t>
  </si>
  <si>
    <t>Elektronizácia verejnej správy</t>
  </si>
  <si>
    <t>Ostatné podujatia - Deň matiek, Deň Čunova......</t>
  </si>
  <si>
    <t xml:space="preserve">Miestna knižnica </t>
  </si>
  <si>
    <t>MŠ - Všeob. služby - nová MŠ</t>
  </si>
  <si>
    <t>MŠ - SP - Príspevok do DDS</t>
  </si>
  <si>
    <r>
      <t xml:space="preserve">plat - z BT zo ŠR </t>
    </r>
    <r>
      <rPr>
        <sz val="9"/>
        <rFont val="Times New Roman"/>
        <family val="1"/>
      </rPr>
      <t>(život.prostr.,doprava)</t>
    </r>
  </si>
  <si>
    <r>
      <t xml:space="preserve">MŠ - BT na predškolákov- </t>
    </r>
    <r>
      <rPr>
        <sz val="8"/>
        <rFont val="Times New Roman"/>
        <family val="1"/>
      </rPr>
      <t>Knihy, časopisy, učebné pomôcky,hračky...</t>
    </r>
  </si>
  <si>
    <t>ŠJ - nákup potravín</t>
  </si>
  <si>
    <t>Repre - ost. kultúrne podujatia - dar</t>
  </si>
  <si>
    <r>
      <t xml:space="preserve">PO-Všeobecný materiál </t>
    </r>
    <r>
      <rPr>
        <sz val="8"/>
        <rFont val="Times New Roman"/>
        <family val="1"/>
      </rPr>
      <t>(+5%spoluúčasť garáž)</t>
    </r>
  </si>
  <si>
    <t>Fin. príspevok dôchodcom</t>
  </si>
  <si>
    <t>Návrh       na 2019</t>
  </si>
  <si>
    <t>Návrh       na 2020</t>
  </si>
  <si>
    <t>Oprava sýpky</t>
  </si>
  <si>
    <t>skutočnosť 2017</t>
  </si>
  <si>
    <r>
      <rPr>
        <b/>
        <sz val="10"/>
        <rFont val="Times New Roman"/>
        <family val="1"/>
      </rPr>
      <t>%</t>
    </r>
    <r>
      <rPr>
        <b/>
        <sz val="9"/>
        <rFont val="Times New Roman"/>
        <family val="1"/>
      </rPr>
      <t xml:space="preserve"> čerpania 2017</t>
    </r>
  </si>
  <si>
    <t>Prevádzka a činnosť MÚ</t>
  </si>
  <si>
    <t xml:space="preserve">úhrada príspevku jednotlivcovi </t>
  </si>
  <si>
    <t>V priebehu r. 2017  bolo potrebné vykonať viacero rozpočtových opatrení na položke "Všeob.služby", nakoľko schválená suma nebola postačujúca na pokrytie ani pravidelných výdavkov. Tiež bola navýšená pol. "Interiér.vybavenie", nakoľko bolo nutné zriadiť novú kanceláriu, v opačnom prípade by sme boli nútení znášať vysokú pokutu z Okresného úradu. Ďalej bola navyšovaná pol. "Členské príspevky" - schválená suma nebola dostatočná (dôvod: zvýšenie poplatku od 2017.  Okrem spomenutých bolo nutné urobiť viacero rozp. opatrení - presunov  v rámci programu.  Pri všetkých uskutočnených rozp. opatreniach bol výsledok hospodárenia vyrovnaný rozpočet.</t>
  </si>
  <si>
    <t>Všeob. služby - kaštieľ, sýpka</t>
  </si>
  <si>
    <t>Prípravná a projekt.dokum. Kaštiel/sýpka</t>
  </si>
  <si>
    <t>72c</t>
  </si>
  <si>
    <t>Vš. materiál  - Nadácia Pontis</t>
  </si>
  <si>
    <t>Kult.podujatia - Deň detí</t>
  </si>
  <si>
    <t>72a</t>
  </si>
  <si>
    <t>Kult.podujatia - Deň detí (z darov)</t>
  </si>
  <si>
    <t>Prípr.a projekt.dokum. - kaštieľ</t>
  </si>
  <si>
    <t>72g</t>
  </si>
  <si>
    <t>MŠ - nájomné hyg.rohože - zo školného</t>
  </si>
  <si>
    <t>MŠ - Vš. služby  - zo školného</t>
  </si>
  <si>
    <t>Vš. služby - MDD</t>
  </si>
  <si>
    <t>Schválený  2018</t>
  </si>
  <si>
    <t>Zmeny  2018</t>
  </si>
  <si>
    <t>Čerpanie k 30.09.2018</t>
  </si>
  <si>
    <r>
      <t xml:space="preserve">Poplatky a odvody - </t>
    </r>
    <r>
      <rPr>
        <sz val="9"/>
        <rFont val="Times New Roman"/>
        <family val="1"/>
      </rPr>
      <t>správne orgány (sadzob.)</t>
    </r>
  </si>
  <si>
    <t>Projekt.dokum. - studňa pred kostol</t>
  </si>
  <si>
    <t>Obstaranie kapitálových aktív</t>
  </si>
  <si>
    <t>Rekonštrukcia knižnice</t>
  </si>
  <si>
    <t>Vš. materiál - z daru</t>
  </si>
  <si>
    <t>Propagácia, reklama a inzercia</t>
  </si>
  <si>
    <t>MÚ - nájomné materiálu - hyg. hohože</t>
  </si>
  <si>
    <t xml:space="preserve">MÚ - Repre </t>
  </si>
  <si>
    <t>Ost.soc.poduj. - blahožel. jubilantom</t>
  </si>
  <si>
    <t>Kult.poduj. - fašiang</t>
  </si>
  <si>
    <r>
      <t>Ďalšie sod.sl. -</t>
    </r>
    <r>
      <rPr>
        <sz val="9"/>
        <rFont val="Times New Roman"/>
        <family val="1"/>
      </rPr>
      <t xml:space="preserve"> kultur.pod. - október mesiac úcty</t>
    </r>
  </si>
  <si>
    <r>
      <t>Ďalšie soc.sl. -</t>
    </r>
    <r>
      <rPr>
        <sz val="9"/>
        <rFont val="Times New Roman"/>
        <family val="1"/>
      </rPr>
      <t xml:space="preserve"> vianočné posedenie dôchodcov</t>
    </r>
  </si>
  <si>
    <t>Ostatné podujatia</t>
  </si>
  <si>
    <t>PO - DDHM</t>
  </si>
  <si>
    <t>BT - obci na stavebný úrad</t>
  </si>
  <si>
    <t>MŠ - Výpočtová technika (zo školného)</t>
  </si>
  <si>
    <t>MŠ - stroje, prístroje, ... (zo školného)</t>
  </si>
  <si>
    <t>MŠ - Všeobecný materiál (zo školného)</t>
  </si>
  <si>
    <r>
      <t xml:space="preserve">MŠ - </t>
    </r>
    <r>
      <rPr>
        <sz val="9"/>
        <rFont val="Times New Roman"/>
        <family val="1"/>
      </rPr>
      <t>Knihy, časopisy, učebné pomôcky, hračky...</t>
    </r>
  </si>
  <si>
    <t>MŠ - údržba výp. techniky - zo školného</t>
  </si>
  <si>
    <t>040</t>
  </si>
  <si>
    <t>ŠJ - školenia IT</t>
  </si>
  <si>
    <t>ŠJ - réžia - všeobecný materiál</t>
  </si>
  <si>
    <t>ŠJ - réžia - výp.technika</t>
  </si>
  <si>
    <t>Všeob.mat. - zimná údržba - soľ</t>
  </si>
  <si>
    <t>Všeob.mat. -letná údržba ciest</t>
  </si>
  <si>
    <t>Všeob. mat. - dopravné značenie</t>
  </si>
  <si>
    <t>Konkurzy a súťaže - Čunovský recitátor</t>
  </si>
  <si>
    <t>Kult.podujatia - karneval</t>
  </si>
  <si>
    <t>Kult.podujatia - mikuláš</t>
  </si>
  <si>
    <t>Ost.kult.podujatia - deti</t>
  </si>
  <si>
    <t>Všeob. služby - výsadba živého plota</t>
  </si>
  <si>
    <t>% Čerpania</t>
  </si>
  <si>
    <t>Všeob. služby - mulčovanie  pozemkov</t>
  </si>
  <si>
    <t>Vykonávanie zverených kompetencií za účelom uspokojovania potrieb občanov MČ na úseku matriky</t>
  </si>
  <si>
    <t>Poďakovanie miestnej samosprávy a vyjadrenie úcty občanom nad 70 rokov spojené so spoločným obedom; príspevok občanom nad 70 r.</t>
  </si>
  <si>
    <t>Školská jedáleň – stravovanie: bežná prevádzka</t>
  </si>
  <si>
    <t>zvýšiť záujem obyvateľov o rôzne druhy športu a podpora voľnočasových aktivít - dotácie v zmysle VZN č. 1/2017</t>
  </si>
  <si>
    <t>Rekapitulácia výdavkov podľa programov</t>
  </si>
  <si>
    <t>Čerpanie k 05.10.2018</t>
  </si>
  <si>
    <t>Plat - voľby</t>
  </si>
  <si>
    <t>Návrh   2019</t>
  </si>
  <si>
    <t>Návrh   2020</t>
  </si>
  <si>
    <t>Návrh   2021</t>
  </si>
  <si>
    <t>Návrh rozpočtu VÝDAVKOV na r. 2019, 2020, 2021</t>
  </si>
  <si>
    <t>Skutočnosť 2017</t>
  </si>
  <si>
    <t>Skutočnosť 2016</t>
  </si>
  <si>
    <r>
      <t xml:space="preserve">Čerpanie k </t>
    </r>
    <r>
      <rPr>
        <b/>
        <sz val="10"/>
        <color indexed="10"/>
        <rFont val="Times New Roman"/>
        <family val="1"/>
      </rPr>
      <t>31.8.17</t>
    </r>
  </si>
  <si>
    <t>Návrh     2019</t>
  </si>
  <si>
    <t>Návrh        2020</t>
  </si>
  <si>
    <t>Návrh     2021</t>
  </si>
  <si>
    <t xml:space="preserve">      Rozpočet výdavkov  c e l k o m </t>
  </si>
  <si>
    <t>MŠ - Poštové a kuriérske služby</t>
  </si>
  <si>
    <t>MŠ - Komunikačná infraštruktúra - internet</t>
  </si>
  <si>
    <t>MŠ - Softvér - (licencia na 2018-2020)</t>
  </si>
  <si>
    <t>Odmeny na dohody - správa MI</t>
  </si>
  <si>
    <t>Poštové a kuriérske služby</t>
  </si>
  <si>
    <t>Telekom. služby</t>
  </si>
  <si>
    <t>MŠ - Telekom. služby</t>
  </si>
  <si>
    <t>ŠJ - cestovné tuzemské</t>
  </si>
  <si>
    <t>ŠJ - Poštové a kuriérske služby</t>
  </si>
  <si>
    <t>ŠJ - Komunikačná infraštruktúra - internet</t>
  </si>
  <si>
    <t>Komunikačná infraštruktúra - internet</t>
  </si>
  <si>
    <t>Nakladnie s odpadmi-Vš. sl. - Oleje</t>
  </si>
  <si>
    <t>Obstaranie - nové zapust.kontajnery</t>
  </si>
  <si>
    <r>
      <t xml:space="preserve">Rekonštrukcia - sýpka </t>
    </r>
    <r>
      <rPr>
        <sz val="10"/>
        <rFont val="Times New Roman"/>
        <family val="1"/>
      </rPr>
      <t>(zádržné r. 2020,2021)</t>
    </r>
  </si>
  <si>
    <t>Telekomunikačné služby</t>
  </si>
  <si>
    <t>Poštovné služby</t>
  </si>
  <si>
    <t>ŠJ - Telekom. služby</t>
  </si>
  <si>
    <t xml:space="preserve">ŠA - Energie </t>
  </si>
  <si>
    <t xml:space="preserve">ŠA - Vodné, stočné </t>
  </si>
  <si>
    <t>ŠA - stroje,prístroje</t>
  </si>
  <si>
    <t xml:space="preserve">ŠA - Všeobecný materiál </t>
  </si>
  <si>
    <t>ŠA - Pohonné hmoty</t>
  </si>
  <si>
    <t>ŠA - Opravy strojov a zariadení</t>
  </si>
  <si>
    <t xml:space="preserve">ŠA - Nájomné </t>
  </si>
  <si>
    <t>ŠA - Dane (popl.OLO)</t>
  </si>
  <si>
    <t>MŠ - Všeobecný materiál z rozp. MÚ</t>
  </si>
  <si>
    <r>
      <t xml:space="preserve">Knižnica - </t>
    </r>
    <r>
      <rPr>
        <sz val="9"/>
        <rFont val="Times New Roman"/>
        <family val="1"/>
      </rPr>
      <t>Rekonštrukcia knižnice - 31.464€</t>
    </r>
  </si>
  <si>
    <t>Ochrana ŽP - Kubota - traktok PZP</t>
  </si>
  <si>
    <t>Projekt.dokum. - studňa</t>
  </si>
  <si>
    <t xml:space="preserve">EVS - poistenie </t>
  </si>
  <si>
    <t>MŠ - realizácia nových  stavieb - Nová MŠ</t>
  </si>
  <si>
    <t>131I</t>
  </si>
  <si>
    <t>MÚ - platy</t>
  </si>
  <si>
    <t>Očakávaná skutočnosť k  31.12.2018</t>
  </si>
  <si>
    <t>Očakávaná skutočnosť k 31.12.2018</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</si>
</sst>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
    <numFmt numFmtId="173" formatCode="#,##0.000"/>
    <numFmt numFmtId="174" formatCode="0.0"/>
    <numFmt numFmtId="175" formatCode="_-* #,##0.000\ _S_k_-;\-* #,##0.000\ _S_k_-;_-* &quot;-&quot;??\ _S_k_-;_-@_-"/>
    <numFmt numFmtId="176" formatCode="_-* #,##0.0000\ _S_k_-;\-* #,##0.0000\ _S_k_-;_-* &quot;-&quot;??\ _S_k_-;_-@_-"/>
    <numFmt numFmtId="177" formatCode="_-* #,##0.0\ _S_k_-;\-* #,##0.0\ _S_k_-;_-* &quot;-&quot;??\ _S_k_-;_-@_-"/>
    <numFmt numFmtId="178" formatCode="_-* #,##0\ _S_k_-;\-* #,##0\ _S_k_-;_-* &quot;-&quot;??\ _S_k_-;_-@_-"/>
    <numFmt numFmtId="179" formatCode="&quot;Yes&quot;;&quot;Yes&quot;;&quot;No&quot;"/>
    <numFmt numFmtId="180" formatCode="&quot;True&quot;;&quot;True&quot;;&quot;False&quot;"/>
    <numFmt numFmtId="181" formatCode="&quot;On&quot;;&quot;On&quot;;&quot;Off&quot;"/>
    <numFmt numFmtId="182" formatCode="#,##0.0000"/>
    <numFmt numFmtId="183" formatCode="[$-41B]d\.\ mmmm\ yyyy"/>
    <numFmt numFmtId="184" formatCode="0.000"/>
    <numFmt numFmtId="185" formatCode="\P\r\a\vd\a;&quot;Pravda&quot;;&quot;Nepravda&quot;"/>
    <numFmt numFmtId="186" formatCode="[$€-2]\ #\ ##,000_);[Red]\([$¥€-2]\ #\ ##,000\)"/>
  </numFmts>
  <fonts count="94">
    <font>
      <sz val="10"/>
      <name val="Arial"/>
      <family val="0"/>
    </font>
    <font>
      <sz val="8"/>
      <name val="Arial"/>
      <family val="2"/>
    </font>
    <font>
      <sz val="12"/>
      <name val="Times New Roman"/>
      <family val="1"/>
    </font>
    <font>
      <b/>
      <sz val="12"/>
      <color indexed="10"/>
      <name val="Times New Roman"/>
      <family val="1"/>
    </font>
    <font>
      <sz val="10"/>
      <name val="Times New Roman"/>
      <family val="1"/>
    </font>
    <font>
      <b/>
      <sz val="12"/>
      <color indexed="12"/>
      <name val="Times New Roman"/>
      <family val="1"/>
    </font>
    <font>
      <b/>
      <sz val="12"/>
      <color indexed="17"/>
      <name val="Times New Roman"/>
      <family val="1"/>
    </font>
    <font>
      <b/>
      <sz val="12"/>
      <color indexed="58"/>
      <name val="Times New Roman"/>
      <family val="1"/>
    </font>
    <font>
      <b/>
      <sz val="12"/>
      <name val="Times New Roman"/>
      <family val="1"/>
    </font>
    <font>
      <b/>
      <sz val="14"/>
      <color indexed="12"/>
      <name val="Times New Roman"/>
      <family val="1"/>
    </font>
    <font>
      <b/>
      <sz val="14"/>
      <color indexed="10"/>
      <name val="Times New Roman"/>
      <family val="1"/>
    </font>
    <font>
      <sz val="11"/>
      <name val="Times New Roman"/>
      <family val="1"/>
    </font>
    <font>
      <b/>
      <sz val="11"/>
      <color indexed="12"/>
      <name val="Times New Roman"/>
      <family val="1"/>
    </font>
    <font>
      <b/>
      <sz val="11"/>
      <color indexed="10"/>
      <name val="Times New Roman"/>
      <family val="1"/>
    </font>
    <font>
      <b/>
      <sz val="11"/>
      <name val="Times New Roman"/>
      <family val="1"/>
    </font>
    <font>
      <b/>
      <sz val="14"/>
      <name val="Times New Roman"/>
      <family val="1"/>
    </font>
    <font>
      <b/>
      <sz val="14"/>
      <color indexed="16"/>
      <name val="Times New Roman"/>
      <family val="1"/>
    </font>
    <font>
      <sz val="8"/>
      <name val="Times New Roman"/>
      <family val="1"/>
    </font>
    <font>
      <sz val="9.5"/>
      <name val="Times New Roman"/>
      <family val="1"/>
    </font>
    <font>
      <b/>
      <sz val="10"/>
      <name val="Times New Roman"/>
      <family val="1"/>
    </font>
    <font>
      <sz val="9"/>
      <name val="Times New Roman"/>
      <family val="1"/>
    </font>
    <font>
      <b/>
      <sz val="9"/>
      <name val="Times New Roman"/>
      <family val="1"/>
    </font>
    <font>
      <b/>
      <sz val="8"/>
      <name val="Times New Roman"/>
      <family val="1"/>
    </font>
    <font>
      <sz val="14"/>
      <color indexed="10"/>
      <name val="Times New Roman"/>
      <family val="1"/>
    </font>
    <font>
      <sz val="12"/>
      <color indexed="10"/>
      <name val="Times New Roman"/>
      <family val="1"/>
    </font>
    <font>
      <sz val="14"/>
      <color indexed="16"/>
      <name val="Times New Roman"/>
      <family val="1"/>
    </font>
    <font>
      <sz val="14"/>
      <name val="Times New Roman"/>
      <family val="1"/>
    </font>
    <font>
      <b/>
      <sz val="10"/>
      <color indexed="10"/>
      <name val="Times New Roman"/>
      <family val="1"/>
    </font>
    <font>
      <b/>
      <sz val="8"/>
      <color indexed="10"/>
      <name val="Times New Roman"/>
      <family val="1"/>
    </font>
    <font>
      <sz val="8"/>
      <color indexed="10"/>
      <name val="Times New Roman"/>
      <family val="1"/>
    </font>
    <font>
      <b/>
      <sz val="8"/>
      <color indexed="12"/>
      <name val="Times New Roman"/>
      <family val="1"/>
    </font>
    <font>
      <b/>
      <sz val="8"/>
      <color indexed="16"/>
      <name val="Times New Roman"/>
      <family val="1"/>
    </font>
    <font>
      <sz val="9"/>
      <name val="Segoe UI"/>
      <family val="2"/>
    </font>
    <font>
      <b/>
      <sz val="9"/>
      <name val="Segoe UI"/>
      <family val="2"/>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1"/>
      <color indexed="8"/>
      <name val="Times New Roman"/>
      <family val="1"/>
    </font>
    <font>
      <sz val="12"/>
      <color indexed="8"/>
      <name val="Times New Roman"/>
      <family val="1"/>
    </font>
    <font>
      <b/>
      <sz val="12"/>
      <color indexed="23"/>
      <name val="Times New Roman"/>
      <family val="1"/>
    </font>
    <font>
      <b/>
      <sz val="10"/>
      <color indexed="56"/>
      <name val="Times New Roman"/>
      <family val="1"/>
    </font>
    <font>
      <sz val="10"/>
      <color indexed="56"/>
      <name val="Times New Roman"/>
      <family val="1"/>
    </font>
    <font>
      <sz val="9"/>
      <color indexed="56"/>
      <name val="Times New Roman"/>
      <family val="1"/>
    </font>
    <font>
      <sz val="12"/>
      <color indexed="56"/>
      <name val="Times New Roman"/>
      <family val="1"/>
    </font>
    <font>
      <b/>
      <sz val="14"/>
      <color indexed="8"/>
      <name val="Times New Roman"/>
      <family val="1"/>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14"/>
      <color rgb="FFFF0000"/>
      <name val="Times New Roman"/>
      <family val="1"/>
    </font>
    <font>
      <sz val="14"/>
      <color rgb="FFFF0000"/>
      <name val="Times New Roman"/>
      <family val="1"/>
    </font>
    <font>
      <sz val="12"/>
      <color rgb="FFFF0000"/>
      <name val="Times New Roman"/>
      <family val="1"/>
    </font>
    <font>
      <sz val="8"/>
      <color rgb="FFFF0000"/>
      <name val="Times New Roman"/>
      <family val="1"/>
    </font>
    <font>
      <b/>
      <sz val="11"/>
      <color theme="1"/>
      <name val="Times New Roman"/>
      <family val="1"/>
    </font>
    <font>
      <sz val="12"/>
      <color theme="1"/>
      <name val="Times New Roman"/>
      <family val="1"/>
    </font>
    <font>
      <b/>
      <sz val="12"/>
      <color rgb="FFFF0000"/>
      <name val="Times New Roman"/>
      <family val="1"/>
    </font>
    <font>
      <b/>
      <sz val="12"/>
      <color theme="1" tint="0.49998000264167786"/>
      <name val="Times New Roman"/>
      <family val="1"/>
    </font>
    <font>
      <b/>
      <sz val="10"/>
      <color rgb="FF002060"/>
      <name val="Times New Roman"/>
      <family val="1"/>
    </font>
    <font>
      <sz val="10"/>
      <color rgb="FF002060"/>
      <name val="Times New Roman"/>
      <family val="1"/>
    </font>
    <font>
      <sz val="9"/>
      <color rgb="FF002060"/>
      <name val="Times New Roman"/>
      <family val="1"/>
    </font>
    <font>
      <sz val="12"/>
      <color rgb="FF002060"/>
      <name val="Times New Roman"/>
      <family val="1"/>
    </font>
    <font>
      <b/>
      <sz val="14"/>
      <color theme="1"/>
      <name val="Times New Roman"/>
      <family val="1"/>
    </font>
    <font>
      <b/>
      <sz val="8"/>
      <name val="Arial"/>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theme="0" tint="-0.24997000396251678"/>
        <bgColor indexed="64"/>
      </patternFill>
    </fill>
    <fill>
      <patternFill patternType="solid">
        <fgColor rgb="FFFFFF99"/>
        <bgColor indexed="64"/>
      </patternFill>
    </fill>
    <fill>
      <patternFill patternType="solid">
        <fgColor theme="0"/>
        <bgColor indexed="64"/>
      </patternFill>
    </fill>
    <fill>
      <patternFill patternType="solid">
        <fgColor theme="9" tint="0.39998000860214233"/>
        <bgColor indexed="64"/>
      </patternFill>
    </fill>
    <fill>
      <patternFill patternType="solid">
        <fgColor rgb="FFCCFFFF"/>
        <bgColor indexed="64"/>
      </patternFill>
    </fill>
    <fill>
      <patternFill patternType="solid">
        <fgColor rgb="FF66FFFF"/>
        <bgColor indexed="64"/>
      </patternFill>
    </fill>
    <fill>
      <patternFill patternType="solid">
        <fgColor indexed="44"/>
        <bgColor indexed="64"/>
      </patternFill>
    </fill>
    <fill>
      <patternFill patternType="solid">
        <fgColor theme="6" tint="0.39998000860214233"/>
        <bgColor indexed="64"/>
      </patternFill>
    </fill>
    <fill>
      <patternFill patternType="solid">
        <fgColor rgb="FF92D050"/>
        <bgColor indexed="64"/>
      </patternFill>
    </fill>
    <fill>
      <patternFill patternType="solid">
        <fgColor rgb="FF99CCFF"/>
        <bgColor indexed="64"/>
      </patternFill>
    </fill>
    <fill>
      <patternFill patternType="solid">
        <fgColor rgb="FFC6D1F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style="medium"/>
      <top style="medium"/>
      <bottom style="medium"/>
    </border>
    <border>
      <left style="thin"/>
      <right>
        <color indexed="63"/>
      </right>
      <top style="medium"/>
      <bottom style="medium"/>
    </border>
    <border>
      <left>
        <color indexed="63"/>
      </left>
      <right style="medium"/>
      <top style="medium"/>
      <bottom style="medium"/>
    </border>
    <border>
      <left style="medium"/>
      <right style="thin"/>
      <top style="medium"/>
      <bottom style="medium"/>
    </border>
    <border>
      <left style="medium"/>
      <right style="medium"/>
      <top>
        <color indexed="63"/>
      </top>
      <bottom style="medium"/>
    </border>
    <border>
      <left>
        <color indexed="63"/>
      </left>
      <right style="thin"/>
      <top>
        <color indexed="63"/>
      </top>
      <bottom style="thin"/>
    </border>
    <border>
      <left style="thin"/>
      <right style="thin"/>
      <top>
        <color indexed="63"/>
      </top>
      <bottom>
        <color indexed="63"/>
      </bottom>
    </border>
    <border>
      <left style="thin"/>
      <right style="thin"/>
      <top style="medium"/>
      <bottom style="thin"/>
    </border>
    <border>
      <left style="medium"/>
      <right>
        <color indexed="63"/>
      </right>
      <top>
        <color indexed="63"/>
      </top>
      <bottom style="medium"/>
    </border>
    <border>
      <left style="thin"/>
      <right style="medium"/>
      <top style="medium"/>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69" fillId="21" borderId="0" applyNumberFormat="0" applyBorder="0" applyAlignment="0" applyProtection="0"/>
    <xf numFmtId="0" fontId="0" fillId="0" borderId="0">
      <alignment/>
      <protection/>
    </xf>
    <xf numFmtId="9" fontId="0" fillId="0" borderId="0" applyFont="0" applyFill="0" applyBorder="0" applyAlignment="0" applyProtection="0"/>
    <xf numFmtId="0" fontId="70" fillId="0" borderId="0" applyNumberFormat="0" applyFill="0" applyBorder="0" applyAlignment="0" applyProtection="0"/>
    <xf numFmtId="0" fontId="0" fillId="22" borderId="5" applyNumberFormat="0" applyFont="0" applyAlignment="0" applyProtection="0"/>
    <xf numFmtId="0" fontId="71" fillId="0" borderId="6" applyNumberFormat="0" applyFill="0" applyAlignment="0" applyProtection="0"/>
    <xf numFmtId="0" fontId="72" fillId="0" borderId="7"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3" borderId="8" applyNumberFormat="0" applyAlignment="0" applyProtection="0"/>
    <xf numFmtId="0" fontId="76" fillId="24" borderId="8" applyNumberFormat="0" applyAlignment="0" applyProtection="0"/>
    <xf numFmtId="0" fontId="77" fillId="24" borderId="9" applyNumberFormat="0" applyAlignment="0" applyProtection="0"/>
    <xf numFmtId="0" fontId="78" fillId="0" borderId="0" applyNumberFormat="0" applyFill="0" applyBorder="0" applyAlignment="0" applyProtection="0"/>
    <xf numFmtId="0" fontId="79"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cellStyleXfs>
  <cellXfs count="1003">
    <xf numFmtId="0" fontId="0" fillId="0" borderId="0" xfId="0" applyAlignment="1">
      <alignment/>
    </xf>
    <xf numFmtId="0" fontId="3" fillId="0" borderId="0" xfId="0" applyFont="1" applyAlignment="1">
      <alignment vertical="center"/>
    </xf>
    <xf numFmtId="0" fontId="8" fillId="32" borderId="0" xfId="0" applyFont="1" applyFill="1" applyAlignment="1">
      <alignment vertical="center"/>
    </xf>
    <xf numFmtId="0" fontId="8" fillId="32" borderId="10" xfId="0" applyFont="1" applyFill="1" applyBorder="1"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8" fillId="0" borderId="12" xfId="0" applyFont="1" applyBorder="1" applyAlignment="1">
      <alignment vertical="center"/>
    </xf>
    <xf numFmtId="0" fontId="8" fillId="0" borderId="12" xfId="0" applyFont="1" applyBorder="1" applyAlignment="1">
      <alignment horizontal="left" vertical="top"/>
    </xf>
    <xf numFmtId="0" fontId="2" fillId="0" borderId="12"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8"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horizontal="left" vertical="center"/>
    </xf>
    <xf numFmtId="0" fontId="2" fillId="0" borderId="0" xfId="0" applyFont="1" applyBorder="1" applyAlignment="1">
      <alignment vertical="center"/>
    </xf>
    <xf numFmtId="0" fontId="8" fillId="0" borderId="0" xfId="0" applyFont="1" applyBorder="1" applyAlignment="1">
      <alignment vertical="center"/>
    </xf>
    <xf numFmtId="0" fontId="4" fillId="0" borderId="15" xfId="0" applyFont="1" applyFill="1" applyBorder="1" applyAlignment="1">
      <alignment vertical="center" wrapText="1"/>
    </xf>
    <xf numFmtId="0" fontId="2" fillId="0" borderId="15" xfId="0" applyFont="1" applyBorder="1" applyAlignment="1">
      <alignment vertical="center"/>
    </xf>
    <xf numFmtId="0" fontId="2" fillId="0" borderId="0" xfId="0" applyFont="1" applyFill="1" applyAlignment="1">
      <alignment vertical="center"/>
    </xf>
    <xf numFmtId="3"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3" fillId="0" borderId="14" xfId="0" applyFont="1" applyBorder="1" applyAlignment="1">
      <alignment horizontal="center" vertical="center"/>
    </xf>
    <xf numFmtId="0" fontId="3" fillId="0" borderId="0" xfId="0" applyFont="1" applyBorder="1" applyAlignment="1">
      <alignment horizontal="left"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left" vertical="center"/>
    </xf>
    <xf numFmtId="0" fontId="2" fillId="0" borderId="16" xfId="0" applyFont="1" applyBorder="1" applyAlignment="1">
      <alignment vertical="center"/>
    </xf>
    <xf numFmtId="3" fontId="2" fillId="0" borderId="15" xfId="0" applyNumberFormat="1" applyFont="1" applyFill="1" applyBorder="1" applyAlignment="1">
      <alignment vertical="center"/>
    </xf>
    <xf numFmtId="3" fontId="2" fillId="0" borderId="15" xfId="0" applyNumberFormat="1" applyFont="1" applyBorder="1" applyAlignment="1">
      <alignment vertical="center"/>
    </xf>
    <xf numFmtId="4" fontId="2" fillId="0" borderId="15" xfId="0" applyNumberFormat="1" applyFont="1" applyFill="1" applyBorder="1" applyAlignment="1">
      <alignment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vertical="center"/>
    </xf>
    <xf numFmtId="0" fontId="2" fillId="33" borderId="12" xfId="0" applyFont="1" applyFill="1" applyBorder="1" applyAlignment="1">
      <alignment vertical="center"/>
    </xf>
    <xf numFmtId="0" fontId="2" fillId="33" borderId="15" xfId="0" applyFont="1" applyFill="1" applyBorder="1" applyAlignment="1">
      <alignment vertical="center"/>
    </xf>
    <xf numFmtId="3" fontId="2" fillId="33" borderId="15" xfId="0" applyNumberFormat="1" applyFont="1" applyFill="1" applyBorder="1" applyAlignment="1">
      <alignment vertical="center"/>
    </xf>
    <xf numFmtId="4" fontId="2" fillId="33" borderId="15" xfId="0" applyNumberFormat="1" applyFont="1" applyFill="1" applyBorder="1" applyAlignment="1">
      <alignment vertical="center"/>
    </xf>
    <xf numFmtId="0" fontId="2" fillId="33" borderId="0" xfId="0" applyFont="1" applyFill="1" applyAlignment="1">
      <alignment vertical="center"/>
    </xf>
    <xf numFmtId="0" fontId="2" fillId="34" borderId="12"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vertical="center"/>
    </xf>
    <xf numFmtId="0" fontId="2" fillId="34" borderId="12" xfId="0" applyFont="1" applyFill="1" applyBorder="1" applyAlignment="1">
      <alignment vertical="center"/>
    </xf>
    <xf numFmtId="0" fontId="2" fillId="34" borderId="15" xfId="0" applyFont="1" applyFill="1" applyBorder="1" applyAlignment="1">
      <alignment vertical="center"/>
    </xf>
    <xf numFmtId="3" fontId="2" fillId="34" borderId="15" xfId="0" applyNumberFormat="1" applyFont="1" applyFill="1" applyBorder="1" applyAlignment="1">
      <alignment vertical="center"/>
    </xf>
    <xf numFmtId="4" fontId="2" fillId="34" borderId="15" xfId="0" applyNumberFormat="1" applyFont="1" applyFill="1" applyBorder="1" applyAlignment="1">
      <alignment vertical="center"/>
    </xf>
    <xf numFmtId="0" fontId="2" fillId="34" borderId="0" xfId="0" applyFont="1" applyFill="1" applyAlignment="1">
      <alignment vertical="center"/>
    </xf>
    <xf numFmtId="0" fontId="8" fillId="32" borderId="12" xfId="0" applyFont="1" applyFill="1" applyBorder="1" applyAlignment="1">
      <alignment horizontal="center" vertical="center"/>
    </xf>
    <xf numFmtId="0" fontId="8" fillId="32" borderId="10" xfId="0" applyFont="1" applyFill="1" applyBorder="1" applyAlignment="1">
      <alignment horizontal="center" vertical="center"/>
    </xf>
    <xf numFmtId="0" fontId="8" fillId="32" borderId="12" xfId="0" applyFont="1" applyFill="1" applyBorder="1" applyAlignment="1">
      <alignment vertical="center"/>
    </xf>
    <xf numFmtId="3" fontId="8" fillId="32" borderId="15" xfId="0" applyNumberFormat="1" applyFont="1" applyFill="1" applyBorder="1" applyAlignment="1">
      <alignment vertical="center"/>
    </xf>
    <xf numFmtId="4" fontId="8" fillId="32" borderId="15" xfId="0" applyNumberFormat="1" applyFont="1" applyFill="1" applyBorder="1" applyAlignment="1">
      <alignment vertical="center"/>
    </xf>
    <xf numFmtId="0" fontId="8" fillId="0" borderId="0" xfId="0" applyFont="1" applyFill="1" applyAlignment="1">
      <alignment vertical="center"/>
    </xf>
    <xf numFmtId="0" fontId="3" fillId="34" borderId="10" xfId="0" applyFont="1" applyFill="1" applyBorder="1" applyAlignment="1">
      <alignment vertical="center"/>
    </xf>
    <xf numFmtId="3" fontId="8" fillId="35" borderId="15" xfId="0" applyNumberFormat="1" applyFont="1" applyFill="1" applyBorder="1" applyAlignment="1">
      <alignment vertical="center"/>
    </xf>
    <xf numFmtId="4" fontId="8" fillId="35" borderId="15" xfId="0" applyNumberFormat="1" applyFont="1" applyFill="1" applyBorder="1" applyAlignment="1">
      <alignment vertical="center"/>
    </xf>
    <xf numFmtId="0" fontId="8" fillId="35" borderId="0" xfId="0" applyFont="1" applyFill="1" applyAlignment="1">
      <alignment vertical="center"/>
    </xf>
    <xf numFmtId="0" fontId="2" fillId="32" borderId="12" xfId="0" applyFont="1" applyFill="1" applyBorder="1" applyAlignment="1">
      <alignment horizontal="center" vertical="center"/>
    </xf>
    <xf numFmtId="0" fontId="2" fillId="32" borderId="10" xfId="0" applyFont="1" applyFill="1" applyBorder="1" applyAlignment="1">
      <alignment horizontal="center" vertical="center"/>
    </xf>
    <xf numFmtId="0" fontId="2" fillId="32" borderId="10" xfId="0" applyFont="1" applyFill="1" applyBorder="1" applyAlignment="1">
      <alignment vertical="center"/>
    </xf>
    <xf numFmtId="3" fontId="2" fillId="32" borderId="15" xfId="0" applyNumberFormat="1" applyFont="1" applyFill="1" applyBorder="1" applyAlignment="1">
      <alignment vertical="center"/>
    </xf>
    <xf numFmtId="4" fontId="2" fillId="32" borderId="15" xfId="0" applyNumberFormat="1" applyFont="1" applyFill="1" applyBorder="1" applyAlignment="1">
      <alignment vertical="center"/>
    </xf>
    <xf numFmtId="0" fontId="2" fillId="32" borderId="0" xfId="0" applyFont="1" applyFill="1" applyAlignment="1">
      <alignment vertical="center"/>
    </xf>
    <xf numFmtId="3" fontId="8" fillId="0" borderId="15" xfId="0" applyNumberFormat="1" applyFont="1" applyFill="1" applyBorder="1" applyAlignment="1">
      <alignment vertical="center"/>
    </xf>
    <xf numFmtId="4" fontId="8" fillId="0" borderId="15" xfId="0" applyNumberFormat="1" applyFont="1" applyFill="1" applyBorder="1" applyAlignment="1">
      <alignment vertical="center"/>
    </xf>
    <xf numFmtId="0" fontId="2" fillId="0" borderId="17" xfId="0" applyFont="1" applyBorder="1" applyAlignment="1">
      <alignment vertical="center"/>
    </xf>
    <xf numFmtId="3" fontId="2" fillId="0" borderId="0" xfId="0" applyNumberFormat="1" applyFont="1" applyFill="1" applyAlignment="1">
      <alignment vertical="center"/>
    </xf>
    <xf numFmtId="4" fontId="2" fillId="0" borderId="0" xfId="0" applyNumberFormat="1" applyFont="1" applyFill="1" applyAlignment="1">
      <alignment vertical="center"/>
    </xf>
    <xf numFmtId="0" fontId="10" fillId="0" borderId="0" xfId="0" applyFont="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3" fontId="10"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alignment horizontal="left" vertical="center"/>
    </xf>
    <xf numFmtId="0" fontId="11" fillId="0" borderId="15" xfId="0" applyFont="1" applyFill="1" applyBorder="1" applyAlignment="1">
      <alignment vertical="center" wrapText="1"/>
    </xf>
    <xf numFmtId="0" fontId="11" fillId="33" borderId="11" xfId="0" applyFont="1" applyFill="1" applyBorder="1" applyAlignment="1">
      <alignment horizontal="left" vertical="center"/>
    </xf>
    <xf numFmtId="0" fontId="11" fillId="33" borderId="11" xfId="0" applyFont="1" applyFill="1" applyBorder="1" applyAlignment="1">
      <alignment horizontal="left" vertical="center" wrapText="1"/>
    </xf>
    <xf numFmtId="0" fontId="11" fillId="33" borderId="15" xfId="0" applyFont="1" applyFill="1" applyBorder="1" applyAlignment="1">
      <alignment vertical="center" wrapText="1"/>
    </xf>
    <xf numFmtId="0" fontId="11" fillId="34" borderId="15" xfId="0" applyFont="1" applyFill="1" applyBorder="1" applyAlignment="1">
      <alignment horizontal="left" vertical="center" wrapText="1"/>
    </xf>
    <xf numFmtId="0" fontId="11" fillId="33" borderId="15" xfId="0" applyFont="1" applyFill="1" applyBorder="1" applyAlignment="1">
      <alignment horizontal="left" vertical="center" wrapText="1"/>
    </xf>
    <xf numFmtId="0" fontId="14" fillId="32" borderId="14" xfId="0" applyFont="1" applyFill="1" applyBorder="1" applyAlignment="1">
      <alignment vertical="center"/>
    </xf>
    <xf numFmtId="0" fontId="11" fillId="33" borderId="15" xfId="0" applyFont="1" applyFill="1" applyBorder="1" applyAlignment="1">
      <alignment horizontal="left" vertical="center"/>
    </xf>
    <xf numFmtId="0" fontId="14" fillId="32" borderId="10" xfId="0" applyFont="1" applyFill="1" applyBorder="1" applyAlignment="1">
      <alignment vertical="center"/>
    </xf>
    <xf numFmtId="0" fontId="11" fillId="0" borderId="0" xfId="0" applyFont="1" applyFill="1" applyAlignment="1">
      <alignment vertical="center" wrapText="1"/>
    </xf>
    <xf numFmtId="0" fontId="8" fillId="32" borderId="18" xfId="0" applyFont="1" applyFill="1" applyBorder="1" applyAlignment="1">
      <alignment horizontal="center" vertical="center"/>
    </xf>
    <xf numFmtId="0" fontId="8" fillId="32" borderId="11" xfId="0" applyFont="1" applyFill="1" applyBorder="1" applyAlignment="1">
      <alignment horizontal="center" vertical="center"/>
    </xf>
    <xf numFmtId="0" fontId="8" fillId="32" borderId="11" xfId="0" applyFont="1" applyFill="1" applyBorder="1" applyAlignment="1">
      <alignment vertical="center"/>
    </xf>
    <xf numFmtId="3" fontId="8" fillId="32" borderId="19" xfId="0" applyNumberFormat="1" applyFont="1" applyFill="1" applyBorder="1" applyAlignment="1">
      <alignment vertical="center"/>
    </xf>
    <xf numFmtId="4" fontId="8" fillId="32" borderId="19" xfId="0" applyNumberFormat="1" applyFont="1" applyFill="1" applyBorder="1" applyAlignment="1">
      <alignment vertical="center"/>
    </xf>
    <xf numFmtId="0" fontId="2" fillId="0" borderId="0" xfId="0" applyFont="1" applyBorder="1" applyAlignment="1">
      <alignment horizontal="center" vertical="center"/>
    </xf>
    <xf numFmtId="0" fontId="8" fillId="0" borderId="0" xfId="0" applyFont="1" applyBorder="1" applyAlignment="1">
      <alignment vertical="top"/>
    </xf>
    <xf numFmtId="0" fontId="15" fillId="0" borderId="0" xfId="0" applyFont="1" applyBorder="1" applyAlignment="1">
      <alignment vertical="center"/>
    </xf>
    <xf numFmtId="0" fontId="15"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2" fillId="0" borderId="0" xfId="0" applyFont="1" applyBorder="1" applyAlignment="1">
      <alignment vertical="center"/>
    </xf>
    <xf numFmtId="0" fontId="8" fillId="0" borderId="18" xfId="0" applyFont="1" applyBorder="1" applyAlignment="1">
      <alignment vertical="center"/>
    </xf>
    <xf numFmtId="0" fontId="5" fillId="35" borderId="10" xfId="0" applyFont="1" applyFill="1" applyBorder="1" applyAlignment="1">
      <alignment vertical="center"/>
    </xf>
    <xf numFmtId="3" fontId="2" fillId="0" borderId="15"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5" fillId="0" borderId="0" xfId="0" applyFont="1" applyBorder="1" applyAlignment="1">
      <alignment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2" fillId="0" borderId="18"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wrapText="1"/>
    </xf>
    <xf numFmtId="0" fontId="8" fillId="0" borderId="17" xfId="0" applyFont="1" applyBorder="1" applyAlignment="1">
      <alignment horizontal="left" vertical="top"/>
    </xf>
    <xf numFmtId="0" fontId="16" fillId="0" borderId="0" xfId="0" applyFont="1" applyBorder="1" applyAlignment="1">
      <alignment vertical="center"/>
    </xf>
    <xf numFmtId="3" fontId="16" fillId="0" borderId="0" xfId="0" applyNumberFormat="1" applyFont="1" applyFill="1" applyBorder="1" applyAlignment="1">
      <alignment horizontal="center" vertical="center" wrapText="1"/>
    </xf>
    <xf numFmtId="4" fontId="16" fillId="0" borderId="0" xfId="0" applyNumberFormat="1" applyFont="1" applyFill="1" applyBorder="1" applyAlignment="1">
      <alignment horizontal="center" vertical="center" wrapText="1"/>
    </xf>
    <xf numFmtId="4" fontId="2" fillId="0" borderId="15" xfId="0" applyNumberFormat="1" applyFont="1" applyFill="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1" fillId="0" borderId="16" xfId="0" applyFont="1" applyFill="1" applyBorder="1" applyAlignment="1">
      <alignment vertical="center" wrapText="1"/>
    </xf>
    <xf numFmtId="3" fontId="2" fillId="0" borderId="16" xfId="0" applyNumberFormat="1" applyFont="1" applyFill="1" applyBorder="1" applyAlignment="1">
      <alignment vertical="center"/>
    </xf>
    <xf numFmtId="3" fontId="2" fillId="0" borderId="16" xfId="0" applyNumberFormat="1" applyFont="1" applyBorder="1" applyAlignment="1">
      <alignment vertical="center"/>
    </xf>
    <xf numFmtId="4" fontId="2" fillId="0" borderId="16" xfId="0" applyNumberFormat="1" applyFont="1" applyFill="1" applyBorder="1" applyAlignment="1">
      <alignment vertical="center"/>
    </xf>
    <xf numFmtId="0" fontId="8" fillId="0" borderId="0" xfId="0"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Border="1" applyAlignment="1">
      <alignment vertical="center"/>
    </xf>
    <xf numFmtId="4" fontId="15" fillId="0" borderId="0" xfId="0" applyNumberFormat="1" applyFont="1" applyFill="1" applyBorder="1" applyAlignment="1">
      <alignment vertical="center"/>
    </xf>
    <xf numFmtId="0" fontId="14" fillId="32" borderId="0" xfId="0" applyFont="1" applyFill="1" applyBorder="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14" fillId="0" borderId="0" xfId="0" applyFont="1" applyFill="1" applyBorder="1" applyAlignment="1">
      <alignment vertical="center"/>
    </xf>
    <xf numFmtId="3" fontId="8" fillId="0" borderId="0" xfId="0" applyNumberFormat="1" applyFont="1" applyFill="1" applyBorder="1" applyAlignment="1">
      <alignment vertical="center"/>
    </xf>
    <xf numFmtId="4" fontId="8" fillId="0" borderId="0" xfId="0" applyNumberFormat="1" applyFont="1" applyFill="1" applyBorder="1" applyAlignment="1">
      <alignment vertical="center"/>
    </xf>
    <xf numFmtId="0" fontId="2" fillId="33" borderId="1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1" xfId="0" applyFont="1" applyFill="1" applyBorder="1" applyAlignment="1">
      <alignment vertical="center"/>
    </xf>
    <xf numFmtId="3" fontId="8" fillId="32" borderId="16" xfId="0" applyNumberFormat="1" applyFont="1" applyFill="1" applyBorder="1" applyAlignment="1">
      <alignment vertical="center"/>
    </xf>
    <xf numFmtId="4" fontId="8" fillId="32" borderId="16" xfId="0" applyNumberFormat="1" applyFont="1" applyFill="1" applyBorder="1" applyAlignment="1">
      <alignment vertical="center"/>
    </xf>
    <xf numFmtId="0" fontId="7" fillId="4" borderId="18" xfId="0" applyFont="1" applyFill="1" applyBorder="1" applyAlignment="1">
      <alignment vertical="center"/>
    </xf>
    <xf numFmtId="0" fontId="5" fillId="4" borderId="11" xfId="0" applyFont="1" applyFill="1" applyBorder="1" applyAlignment="1">
      <alignment horizontal="center" vertical="center"/>
    </xf>
    <xf numFmtId="0" fontId="5" fillId="4" borderId="11" xfId="0" applyFont="1" applyFill="1" applyBorder="1" applyAlignment="1">
      <alignment vertical="center"/>
    </xf>
    <xf numFmtId="0" fontId="11" fillId="0" borderId="0" xfId="0" applyFont="1" applyFill="1" applyBorder="1" applyAlignment="1">
      <alignment vertical="center" wrapText="1"/>
    </xf>
    <xf numFmtId="3" fontId="2" fillId="0" borderId="0" xfId="0" applyNumberFormat="1" applyFont="1" applyFill="1" applyBorder="1" applyAlignment="1">
      <alignment vertical="center"/>
    </xf>
    <xf numFmtId="4" fontId="2" fillId="0" borderId="0" xfId="0" applyNumberFormat="1" applyFont="1" applyFill="1" applyBorder="1" applyAlignment="1">
      <alignment vertical="center"/>
    </xf>
    <xf numFmtId="10" fontId="2" fillId="0" borderId="15" xfId="0" applyNumberFormat="1" applyFont="1" applyFill="1" applyBorder="1" applyAlignment="1">
      <alignment vertical="center"/>
    </xf>
    <xf numFmtId="49" fontId="2" fillId="0" borderId="10" xfId="0" applyNumberFormat="1" applyFont="1" applyBorder="1" applyAlignment="1">
      <alignment vertical="center"/>
    </xf>
    <xf numFmtId="10" fontId="2" fillId="33" borderId="15" xfId="0" applyNumberFormat="1" applyFont="1" applyFill="1" applyBorder="1" applyAlignment="1">
      <alignment vertical="center"/>
    </xf>
    <xf numFmtId="0" fontId="2" fillId="0" borderId="12" xfId="0" applyFont="1" applyFill="1" applyBorder="1" applyAlignment="1">
      <alignment vertical="center"/>
    </xf>
    <xf numFmtId="0" fontId="2" fillId="0" borderId="10" xfId="0" applyFont="1" applyFill="1" applyBorder="1" applyAlignment="1">
      <alignment vertical="center"/>
    </xf>
    <xf numFmtId="0" fontId="2" fillId="0" borderId="15" xfId="0" applyFont="1" applyFill="1" applyBorder="1" applyAlignment="1">
      <alignment vertical="center"/>
    </xf>
    <xf numFmtId="10" fontId="2" fillId="34" borderId="15" xfId="0" applyNumberFormat="1" applyFont="1" applyFill="1" applyBorder="1" applyAlignment="1">
      <alignment vertical="center"/>
    </xf>
    <xf numFmtId="10" fontId="2" fillId="4" borderId="15" xfId="0" applyNumberFormat="1" applyFont="1" applyFill="1" applyBorder="1" applyAlignment="1">
      <alignment vertical="center"/>
    </xf>
    <xf numFmtId="10" fontId="2" fillId="35" borderId="15" xfId="0" applyNumberFormat="1" applyFont="1" applyFill="1" applyBorder="1" applyAlignment="1">
      <alignment vertical="center"/>
    </xf>
    <xf numFmtId="10" fontId="2" fillId="32" borderId="15" xfId="0" applyNumberFormat="1" applyFont="1" applyFill="1" applyBorder="1" applyAlignment="1">
      <alignment vertical="center"/>
    </xf>
    <xf numFmtId="3" fontId="2" fillId="0" borderId="11" xfId="0" applyNumberFormat="1" applyFont="1" applyBorder="1" applyAlignment="1">
      <alignment vertical="center"/>
    </xf>
    <xf numFmtId="0" fontId="2" fillId="0" borderId="10" xfId="0" applyFont="1" applyBorder="1" applyAlignment="1">
      <alignment horizontal="left" vertical="center"/>
    </xf>
    <xf numFmtId="3" fontId="2" fillId="3" borderId="15" xfId="0" applyNumberFormat="1" applyFont="1" applyFill="1" applyBorder="1" applyAlignment="1">
      <alignment vertical="center"/>
    </xf>
    <xf numFmtId="4" fontId="2" fillId="3" borderId="15" xfId="0" applyNumberFormat="1" applyFont="1" applyFill="1" applyBorder="1" applyAlignment="1">
      <alignment vertical="center"/>
    </xf>
    <xf numFmtId="10" fontId="2" fillId="3" borderId="15" xfId="0" applyNumberFormat="1" applyFont="1" applyFill="1" applyBorder="1" applyAlignment="1">
      <alignment vertical="center"/>
    </xf>
    <xf numFmtId="3" fontId="2" fillId="0" borderId="0" xfId="0" applyNumberFormat="1" applyFont="1" applyAlignment="1">
      <alignment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11" fillId="0" borderId="14" xfId="0" applyFont="1" applyFill="1" applyBorder="1" applyAlignment="1">
      <alignment horizontal="left" vertical="center" wrapText="1"/>
    </xf>
    <xf numFmtId="0" fontId="2" fillId="33" borderId="10" xfId="0" applyFont="1" applyFill="1" applyBorder="1" applyAlignment="1">
      <alignment horizontal="left" vertical="center"/>
    </xf>
    <xf numFmtId="0" fontId="2" fillId="0" borderId="0" xfId="0" applyFont="1" applyBorder="1" applyAlignment="1">
      <alignment horizontal="left" vertical="center" wrapText="1"/>
    </xf>
    <xf numFmtId="0" fontId="11" fillId="0" borderId="15" xfId="0" applyFont="1" applyFill="1" applyBorder="1" applyAlignment="1">
      <alignment horizontal="left" vertical="center" wrapText="1"/>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15" xfId="0" applyFont="1" applyBorder="1" applyAlignment="1">
      <alignment horizontal="left" vertical="center"/>
    </xf>
    <xf numFmtId="0" fontId="4" fillId="0" borderId="15" xfId="0" applyFont="1" applyFill="1" applyBorder="1" applyAlignment="1">
      <alignment horizontal="left" vertical="center" wrapText="1"/>
    </xf>
    <xf numFmtId="3" fontId="4" fillId="0" borderId="15" xfId="0" applyNumberFormat="1" applyFont="1" applyFill="1" applyBorder="1" applyAlignment="1">
      <alignment horizontal="center" vertical="center" wrapText="1"/>
    </xf>
    <xf numFmtId="0" fontId="11" fillId="0" borderId="11" xfId="0" applyFont="1" applyFill="1" applyBorder="1" applyAlignment="1">
      <alignment horizontal="left" vertical="center"/>
    </xf>
    <xf numFmtId="0" fontId="18" fillId="0" borderId="15" xfId="0" applyFont="1" applyFill="1" applyBorder="1" applyAlignment="1">
      <alignment vertical="center" wrapText="1"/>
    </xf>
    <xf numFmtId="49" fontId="2" fillId="0" borderId="10" xfId="0" applyNumberFormat="1" applyFont="1" applyFill="1" applyBorder="1" applyAlignment="1">
      <alignment vertical="center"/>
    </xf>
    <xf numFmtId="0" fontId="8" fillId="0" borderId="18"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vertical="center"/>
    </xf>
    <xf numFmtId="3" fontId="19" fillId="0" borderId="15" xfId="0" applyNumberFormat="1" applyFont="1" applyFill="1" applyBorder="1" applyAlignment="1">
      <alignment horizontal="center" vertical="center" wrapText="1"/>
    </xf>
    <xf numFmtId="3" fontId="8" fillId="33" borderId="15" xfId="0" applyNumberFormat="1" applyFont="1" applyFill="1" applyBorder="1" applyAlignment="1">
      <alignment vertical="center"/>
    </xf>
    <xf numFmtId="3" fontId="8" fillId="34" borderId="15" xfId="0" applyNumberFormat="1" applyFont="1" applyFill="1" applyBorder="1" applyAlignment="1">
      <alignment vertical="center"/>
    </xf>
    <xf numFmtId="3" fontId="8" fillId="0" borderId="0" xfId="0" applyNumberFormat="1" applyFont="1" applyFill="1" applyAlignment="1">
      <alignment vertical="center"/>
    </xf>
    <xf numFmtId="3" fontId="2" fillId="33" borderId="19" xfId="0" applyNumberFormat="1" applyFont="1" applyFill="1" applyBorder="1" applyAlignment="1">
      <alignment vertical="center"/>
    </xf>
    <xf numFmtId="3" fontId="8" fillId="33" borderId="19" xfId="0" applyNumberFormat="1" applyFont="1" applyFill="1" applyBorder="1" applyAlignment="1">
      <alignment vertical="center"/>
    </xf>
    <xf numFmtId="0" fontId="2" fillId="0" borderId="15" xfId="0" applyFont="1" applyBorder="1" applyAlignment="1">
      <alignment horizontal="left" vertical="center"/>
    </xf>
    <xf numFmtId="3" fontId="2" fillId="36" borderId="15" xfId="0" applyNumberFormat="1" applyFont="1" applyFill="1" applyBorder="1" applyAlignment="1">
      <alignment vertical="center"/>
    </xf>
    <xf numFmtId="3" fontId="8" fillId="36" borderId="15" xfId="0" applyNumberFormat="1" applyFont="1" applyFill="1" applyBorder="1" applyAlignment="1">
      <alignment vertical="center"/>
    </xf>
    <xf numFmtId="3" fontId="10" fillId="0" borderId="0" xfId="0" applyNumberFormat="1" applyFont="1" applyBorder="1" applyAlignment="1">
      <alignment vertical="center"/>
    </xf>
    <xf numFmtId="3" fontId="3" fillId="0" borderId="0" xfId="0" applyNumberFormat="1" applyFont="1" applyAlignment="1">
      <alignment vertical="center"/>
    </xf>
    <xf numFmtId="3" fontId="8" fillId="0" borderId="11" xfId="0" applyNumberFormat="1" applyFont="1" applyBorder="1" applyAlignment="1">
      <alignment vertical="center"/>
    </xf>
    <xf numFmtId="3" fontId="3" fillId="0" borderId="0" xfId="0" applyNumberFormat="1" applyFont="1" applyBorder="1" applyAlignment="1">
      <alignment vertical="center"/>
    </xf>
    <xf numFmtId="0" fontId="2" fillId="0" borderId="15" xfId="0" applyFont="1" applyBorder="1" applyAlignment="1">
      <alignment horizontal="center" vertical="center"/>
    </xf>
    <xf numFmtId="49" fontId="2" fillId="0" borderId="10" xfId="0" applyNumberFormat="1" applyFont="1" applyBorder="1" applyAlignment="1">
      <alignment horizontal="center" vertical="center"/>
    </xf>
    <xf numFmtId="0" fontId="21" fillId="32" borderId="14" xfId="0" applyFont="1" applyFill="1" applyBorder="1" applyAlignment="1">
      <alignment vertical="center"/>
    </xf>
    <xf numFmtId="3" fontId="11" fillId="0" borderId="15" xfId="0" applyNumberFormat="1" applyFont="1" applyFill="1" applyBorder="1" applyAlignment="1">
      <alignment horizontal="right" vertical="center" wrapText="1"/>
    </xf>
    <xf numFmtId="3" fontId="8" fillId="0" borderId="12" xfId="0" applyNumberFormat="1" applyFont="1" applyFill="1" applyBorder="1" applyAlignment="1">
      <alignment vertical="center"/>
    </xf>
    <xf numFmtId="0" fontId="22" fillId="32" borderId="10" xfId="0" applyFont="1" applyFill="1" applyBorder="1" applyAlignment="1">
      <alignment vertical="center"/>
    </xf>
    <xf numFmtId="3" fontId="2" fillId="0" borderId="15" xfId="0" applyNumberFormat="1" applyFont="1" applyFill="1" applyBorder="1" applyAlignment="1">
      <alignment horizontal="right" vertical="center" wrapText="1"/>
    </xf>
    <xf numFmtId="3" fontId="2" fillId="0" borderId="15" xfId="0" applyNumberFormat="1" applyFont="1" applyFill="1" applyBorder="1" applyAlignment="1">
      <alignment horizontal="right" vertical="center"/>
    </xf>
    <xf numFmtId="0" fontId="21" fillId="32" borderId="10" xfId="0" applyFont="1" applyFill="1" applyBorder="1" applyAlignment="1">
      <alignment vertical="center"/>
    </xf>
    <xf numFmtId="0" fontId="19" fillId="32" borderId="10" xfId="0" applyFont="1" applyFill="1" applyBorder="1" applyAlignment="1">
      <alignment vertical="center"/>
    </xf>
    <xf numFmtId="0" fontId="2" fillId="0" borderId="11" xfId="0" applyFont="1" applyFill="1" applyBorder="1" applyAlignment="1">
      <alignment horizontal="center" vertical="center"/>
    </xf>
    <xf numFmtId="3" fontId="23"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3" fontId="24" fillId="0" borderId="0" xfId="0" applyNumberFormat="1" applyFont="1" applyAlignment="1">
      <alignment vertical="center"/>
    </xf>
    <xf numFmtId="3" fontId="25" fillId="0" borderId="0" xfId="0" applyNumberFormat="1" applyFont="1" applyFill="1" applyBorder="1" applyAlignment="1">
      <alignment horizontal="center" vertical="center" wrapText="1"/>
    </xf>
    <xf numFmtId="3" fontId="24" fillId="0" borderId="0" xfId="0" applyNumberFormat="1" applyFont="1" applyBorder="1" applyAlignment="1">
      <alignment vertical="center"/>
    </xf>
    <xf numFmtId="3" fontId="26" fillId="0" borderId="0" xfId="0" applyNumberFormat="1" applyFont="1" applyFill="1" applyBorder="1" applyAlignment="1">
      <alignment vertical="center"/>
    </xf>
    <xf numFmtId="0" fontId="2" fillId="0" borderId="12" xfId="0" applyFont="1" applyBorder="1" applyAlignment="1">
      <alignment horizontal="left" vertical="center"/>
    </xf>
    <xf numFmtId="0" fontId="11" fillId="0" borderId="11" xfId="0" applyFont="1" applyFill="1" applyBorder="1" applyAlignment="1">
      <alignment vertical="center" wrapText="1"/>
    </xf>
    <xf numFmtId="49" fontId="2" fillId="0" borderId="12" xfId="0" applyNumberFormat="1" applyFont="1" applyBorder="1" applyAlignment="1">
      <alignment horizontal="left" vertical="center"/>
    </xf>
    <xf numFmtId="0" fontId="2" fillId="34" borderId="10" xfId="0" applyFont="1" applyFill="1" applyBorder="1" applyAlignment="1">
      <alignment horizontal="left" vertical="center"/>
    </xf>
    <xf numFmtId="49" fontId="2" fillId="0" borderId="10" xfId="0" applyNumberFormat="1" applyFont="1" applyBorder="1" applyAlignment="1">
      <alignment horizontal="left" vertical="center"/>
    </xf>
    <xf numFmtId="0" fontId="2" fillId="0" borderId="10" xfId="0" applyFont="1" applyFill="1" applyBorder="1" applyAlignment="1">
      <alignment horizontal="left" vertical="center"/>
    </xf>
    <xf numFmtId="0" fontId="2" fillId="37" borderId="12" xfId="0" applyFont="1" applyFill="1" applyBorder="1" applyAlignment="1">
      <alignment vertical="center"/>
    </xf>
    <xf numFmtId="0" fontId="2" fillId="37" borderId="10" xfId="0" applyFont="1" applyFill="1" applyBorder="1" applyAlignment="1">
      <alignment vertical="center"/>
    </xf>
    <xf numFmtId="0" fontId="2" fillId="37" borderId="10"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11" xfId="0" applyFont="1" applyFill="1" applyBorder="1" applyAlignment="1">
      <alignment vertical="center"/>
    </xf>
    <xf numFmtId="3" fontId="2" fillId="0" borderId="11" xfId="0" applyNumberFormat="1" applyFont="1" applyFill="1" applyBorder="1" applyAlignment="1">
      <alignment vertical="center"/>
    </xf>
    <xf numFmtId="4" fontId="2" fillId="0" borderId="11" xfId="0" applyNumberFormat="1" applyFont="1" applyFill="1" applyBorder="1" applyAlignment="1">
      <alignment vertical="center"/>
    </xf>
    <xf numFmtId="10" fontId="2" fillId="0" borderId="11" xfId="0" applyNumberFormat="1" applyFont="1" applyFill="1" applyBorder="1" applyAlignment="1">
      <alignment vertical="center"/>
    </xf>
    <xf numFmtId="49" fontId="2" fillId="0" borderId="12" xfId="0" applyNumberFormat="1" applyFont="1" applyFill="1" applyBorder="1" applyAlignment="1">
      <alignment vertical="center"/>
    </xf>
    <xf numFmtId="0" fontId="2" fillId="0" borderId="20" xfId="0" applyFont="1" applyFill="1" applyBorder="1" applyAlignment="1">
      <alignment vertical="center"/>
    </xf>
    <xf numFmtId="0" fontId="11" fillId="0" borderId="10" xfId="0" applyFont="1" applyFill="1" applyBorder="1" applyAlignment="1">
      <alignment vertical="center" wrapText="1"/>
    </xf>
    <xf numFmtId="3" fontId="2" fillId="0" borderId="15" xfId="0" applyNumberFormat="1" applyFont="1" applyFill="1" applyBorder="1" applyAlignment="1">
      <alignment vertical="center" wrapText="1"/>
    </xf>
    <xf numFmtId="0" fontId="2" fillId="0" borderId="14" xfId="0" applyFont="1" applyBorder="1" applyAlignment="1">
      <alignment horizontal="left" vertical="center"/>
    </xf>
    <xf numFmtId="3" fontId="8" fillId="4" borderId="15" xfId="0" applyNumberFormat="1" applyFont="1" applyFill="1" applyBorder="1" applyAlignment="1">
      <alignment vertical="center"/>
    </xf>
    <xf numFmtId="4" fontId="8" fillId="4" borderId="15" xfId="0" applyNumberFormat="1" applyFont="1" applyFill="1" applyBorder="1" applyAlignment="1">
      <alignment vertical="center"/>
    </xf>
    <xf numFmtId="0" fontId="8" fillId="4" borderId="14" xfId="0" applyFont="1" applyFill="1" applyBorder="1" applyAlignment="1">
      <alignment vertical="center"/>
    </xf>
    <xf numFmtId="0" fontId="2" fillId="38" borderId="12" xfId="0" applyFont="1" applyFill="1" applyBorder="1" applyAlignment="1">
      <alignment horizontal="center" vertical="center"/>
    </xf>
    <xf numFmtId="0" fontId="2" fillId="38" borderId="10" xfId="0" applyFont="1" applyFill="1" applyBorder="1" applyAlignment="1">
      <alignment horizontal="center" vertical="center"/>
    </xf>
    <xf numFmtId="0" fontId="2" fillId="38" borderId="10" xfId="0" applyFont="1" applyFill="1" applyBorder="1" applyAlignment="1">
      <alignment vertical="center"/>
    </xf>
    <xf numFmtId="0" fontId="2" fillId="38" borderId="12" xfId="0" applyFont="1" applyFill="1" applyBorder="1" applyAlignment="1">
      <alignment vertical="center"/>
    </xf>
    <xf numFmtId="0" fontId="2" fillId="38" borderId="15" xfId="0" applyFont="1" applyFill="1" applyBorder="1" applyAlignment="1">
      <alignment vertical="center"/>
    </xf>
    <xf numFmtId="0" fontId="11" fillId="38" borderId="15" xfId="0" applyFont="1" applyFill="1" applyBorder="1" applyAlignment="1">
      <alignment vertical="center" wrapText="1"/>
    </xf>
    <xf numFmtId="3" fontId="2" fillId="38" borderId="15" xfId="0" applyNumberFormat="1" applyFont="1" applyFill="1" applyBorder="1" applyAlignment="1">
      <alignment vertical="center"/>
    </xf>
    <xf numFmtId="4" fontId="2" fillId="38" borderId="15" xfId="0" applyNumberFormat="1" applyFont="1" applyFill="1" applyBorder="1" applyAlignment="1">
      <alignment vertical="center"/>
    </xf>
    <xf numFmtId="10" fontId="2" fillId="38" borderId="15" xfId="0" applyNumberFormat="1" applyFont="1" applyFill="1" applyBorder="1" applyAlignment="1">
      <alignment vertical="center"/>
    </xf>
    <xf numFmtId="0" fontId="2" fillId="38" borderId="0" xfId="0" applyFont="1" applyFill="1" applyAlignment="1">
      <alignment vertical="center"/>
    </xf>
    <xf numFmtId="3" fontId="8" fillId="38" borderId="15" xfId="0" applyNumberFormat="1" applyFont="1" applyFill="1" applyBorder="1" applyAlignment="1">
      <alignment vertical="center"/>
    </xf>
    <xf numFmtId="3" fontId="8" fillId="0" borderId="15" xfId="0" applyNumberFormat="1" applyFont="1" applyFill="1" applyBorder="1" applyAlignment="1">
      <alignment vertical="center" wrapText="1"/>
    </xf>
    <xf numFmtId="0" fontId="4" fillId="0" borderId="0" xfId="0" applyFont="1" applyAlignment="1">
      <alignment vertical="center"/>
    </xf>
    <xf numFmtId="3" fontId="80" fillId="0" borderId="0" xfId="0" applyNumberFormat="1" applyFont="1" applyFill="1" applyBorder="1" applyAlignment="1">
      <alignment horizontal="center" vertical="center" wrapText="1"/>
    </xf>
    <xf numFmtId="4" fontId="80" fillId="0" borderId="0" xfId="0" applyNumberFormat="1" applyFont="1" applyFill="1" applyBorder="1" applyAlignment="1">
      <alignment horizontal="center" vertical="center" wrapText="1"/>
    </xf>
    <xf numFmtId="3" fontId="81" fillId="0" borderId="0" xfId="0" applyNumberFormat="1" applyFont="1" applyFill="1" applyBorder="1" applyAlignment="1">
      <alignment horizontal="center" vertical="center" wrapText="1"/>
    </xf>
    <xf numFmtId="0" fontId="80" fillId="0" borderId="0" xfId="0" applyFont="1" applyFill="1" applyBorder="1" applyAlignment="1">
      <alignment vertical="center"/>
    </xf>
    <xf numFmtId="0" fontId="80" fillId="0" borderId="0" xfId="0" applyFont="1" applyFill="1" applyBorder="1" applyAlignment="1">
      <alignment horizontal="left" vertical="center"/>
    </xf>
    <xf numFmtId="0" fontId="82" fillId="0" borderId="0" xfId="0" applyFont="1" applyFill="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3" fontId="3" fillId="0" borderId="0" xfId="0" applyNumberFormat="1" applyFont="1" applyFill="1" applyAlignment="1">
      <alignment vertical="center"/>
    </xf>
    <xf numFmtId="3" fontId="24" fillId="0" borderId="0" xfId="0" applyNumberFormat="1" applyFont="1" applyFill="1" applyAlignment="1">
      <alignment vertical="center"/>
    </xf>
    <xf numFmtId="0" fontId="13" fillId="0" borderId="0" xfId="0" applyFont="1" applyFill="1" applyBorder="1" applyAlignment="1">
      <alignment vertical="center"/>
    </xf>
    <xf numFmtId="0" fontId="2" fillId="37" borderId="10" xfId="0" applyFont="1" applyFill="1" applyBorder="1" applyAlignment="1">
      <alignment horizontal="center" vertical="center"/>
    </xf>
    <xf numFmtId="0" fontId="2" fillId="37" borderId="15" xfId="0" applyFont="1" applyFill="1" applyBorder="1" applyAlignment="1">
      <alignment vertical="center"/>
    </xf>
    <xf numFmtId="0" fontId="11" fillId="37" borderId="11" xfId="0" applyFont="1" applyFill="1" applyBorder="1" applyAlignment="1">
      <alignment horizontal="left" vertical="center"/>
    </xf>
    <xf numFmtId="3" fontId="2" fillId="37" borderId="15" xfId="0" applyNumberFormat="1" applyFont="1" applyFill="1" applyBorder="1" applyAlignment="1">
      <alignment vertical="center"/>
    </xf>
    <xf numFmtId="4" fontId="2" fillId="37" borderId="15" xfId="0" applyNumberFormat="1" applyFont="1" applyFill="1" applyBorder="1" applyAlignment="1">
      <alignment vertical="center"/>
    </xf>
    <xf numFmtId="10" fontId="2" fillId="37" borderId="15" xfId="0" applyNumberFormat="1" applyFont="1" applyFill="1" applyBorder="1" applyAlignment="1">
      <alignment vertical="center"/>
    </xf>
    <xf numFmtId="0" fontId="2" fillId="37" borderId="0" xfId="0" applyFont="1" applyFill="1" applyAlignment="1">
      <alignment vertical="center"/>
    </xf>
    <xf numFmtId="3" fontId="8" fillId="37" borderId="15" xfId="0" applyNumberFormat="1" applyFont="1" applyFill="1" applyBorder="1" applyAlignment="1">
      <alignment vertical="center"/>
    </xf>
    <xf numFmtId="0" fontId="8" fillId="38" borderId="0" xfId="0" applyFont="1" applyFill="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top"/>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0" xfId="0" applyFont="1" applyFill="1" applyBorder="1" applyAlignment="1">
      <alignment horizontal="left" vertical="center" wrapText="1"/>
    </xf>
    <xf numFmtId="0" fontId="8" fillId="0" borderId="12" xfId="0" applyFont="1" applyFill="1" applyBorder="1" applyAlignment="1">
      <alignment horizontal="left" vertical="top"/>
    </xf>
    <xf numFmtId="0" fontId="8" fillId="0" borderId="12" xfId="0" applyFont="1" applyFill="1" applyBorder="1" applyAlignment="1">
      <alignment vertical="center"/>
    </xf>
    <xf numFmtId="0" fontId="11" fillId="37" borderId="15" xfId="0" applyFont="1" applyFill="1" applyBorder="1" applyAlignment="1">
      <alignment horizontal="left" vertical="center" wrapText="1"/>
    </xf>
    <xf numFmtId="10" fontId="2" fillId="36" borderId="15" xfId="0" applyNumberFormat="1" applyFont="1" applyFill="1" applyBorder="1" applyAlignment="1">
      <alignment vertical="center"/>
    </xf>
    <xf numFmtId="0" fontId="17" fillId="0" borderId="10" xfId="0" applyFont="1" applyFill="1" applyBorder="1" applyAlignment="1">
      <alignment vertical="center"/>
    </xf>
    <xf numFmtId="0" fontId="2" fillId="0" borderId="15" xfId="0" applyFont="1" applyFill="1" applyBorder="1" applyAlignment="1">
      <alignment horizontal="left" vertical="center"/>
    </xf>
    <xf numFmtId="0" fontId="2" fillId="0" borderId="12" xfId="0" applyFont="1" applyFill="1" applyBorder="1" applyAlignment="1">
      <alignment horizontal="left" vertical="center"/>
    </xf>
    <xf numFmtId="0" fontId="2" fillId="39" borderId="12" xfId="0" applyFont="1" applyFill="1" applyBorder="1" applyAlignment="1">
      <alignment vertical="center"/>
    </xf>
    <xf numFmtId="0" fontId="2" fillId="39" borderId="10" xfId="0" applyFont="1" applyFill="1" applyBorder="1" applyAlignment="1">
      <alignment vertical="center"/>
    </xf>
    <xf numFmtId="0" fontId="11" fillId="39" borderId="15" xfId="0" applyFont="1" applyFill="1" applyBorder="1" applyAlignment="1">
      <alignment horizontal="left" vertical="center" wrapText="1"/>
    </xf>
    <xf numFmtId="3" fontId="2" fillId="39" borderId="15" xfId="0" applyNumberFormat="1" applyFont="1" applyFill="1" applyBorder="1" applyAlignment="1">
      <alignment vertical="center"/>
    </xf>
    <xf numFmtId="4" fontId="2" fillId="39" borderId="15" xfId="0" applyNumberFormat="1" applyFont="1" applyFill="1" applyBorder="1" applyAlignment="1">
      <alignment vertical="center"/>
    </xf>
    <xf numFmtId="10" fontId="2" fillId="39" borderId="15" xfId="0" applyNumberFormat="1" applyFont="1" applyFill="1" applyBorder="1" applyAlignment="1">
      <alignment vertical="center"/>
    </xf>
    <xf numFmtId="0" fontId="2" fillId="39" borderId="0" xfId="0" applyFont="1" applyFill="1" applyAlignment="1">
      <alignment vertical="center"/>
    </xf>
    <xf numFmtId="3" fontId="8" fillId="39" borderId="15" xfId="0" applyNumberFormat="1" applyFont="1" applyFill="1" applyBorder="1" applyAlignment="1">
      <alignment vertical="center"/>
    </xf>
    <xf numFmtId="0" fontId="4" fillId="0" borderId="15" xfId="0" applyFont="1" applyFill="1" applyBorder="1" applyAlignment="1">
      <alignment horizontal="left" vertical="center"/>
    </xf>
    <xf numFmtId="0" fontId="10" fillId="0" borderId="0" xfId="0" applyFont="1" applyFill="1" applyBorder="1" applyAlignment="1">
      <alignment vertical="center"/>
    </xf>
    <xf numFmtId="0" fontId="8" fillId="0" borderId="13" xfId="0" applyFont="1" applyFill="1" applyBorder="1" applyAlignment="1">
      <alignment vertical="center"/>
    </xf>
    <xf numFmtId="0" fontId="5" fillId="40" borderId="10" xfId="0" applyFont="1" applyFill="1" applyBorder="1" applyAlignment="1">
      <alignment vertical="center"/>
    </xf>
    <xf numFmtId="3" fontId="8" fillId="40" borderId="15" xfId="0" applyNumberFormat="1" applyFont="1" applyFill="1" applyBorder="1" applyAlignment="1">
      <alignment vertical="center"/>
    </xf>
    <xf numFmtId="4" fontId="8" fillId="40" borderId="15" xfId="0" applyNumberFormat="1" applyFont="1" applyFill="1" applyBorder="1" applyAlignment="1">
      <alignment vertical="center"/>
    </xf>
    <xf numFmtId="10" fontId="2" fillId="40" borderId="15" xfId="0" applyNumberFormat="1" applyFont="1" applyFill="1" applyBorder="1" applyAlignment="1">
      <alignment vertical="center"/>
    </xf>
    <xf numFmtId="0" fontId="8" fillId="40" borderId="0" xfId="0" applyFont="1" applyFill="1" applyAlignment="1">
      <alignment vertical="center"/>
    </xf>
    <xf numFmtId="0" fontId="8" fillId="0" borderId="10" xfId="0" applyFont="1" applyFill="1" applyBorder="1" applyAlignment="1">
      <alignment vertical="center"/>
    </xf>
    <xf numFmtId="0" fontId="8" fillId="36" borderId="12" xfId="0" applyFont="1" applyFill="1" applyBorder="1" applyAlignment="1">
      <alignment vertical="center"/>
    </xf>
    <xf numFmtId="0" fontId="8" fillId="36" borderId="10" xfId="0" applyFont="1" applyFill="1" applyBorder="1" applyAlignment="1">
      <alignment vertical="center"/>
    </xf>
    <xf numFmtId="0" fontId="14" fillId="36" borderId="14" xfId="0" applyFont="1" applyFill="1" applyBorder="1" applyAlignment="1">
      <alignment vertical="center"/>
    </xf>
    <xf numFmtId="4" fontId="8" fillId="36" borderId="15" xfId="0" applyNumberFormat="1" applyFont="1" applyFill="1" applyBorder="1" applyAlignment="1">
      <alignment vertical="center"/>
    </xf>
    <xf numFmtId="0" fontId="8" fillId="36" borderId="0" xfId="0" applyFont="1" applyFill="1" applyAlignment="1">
      <alignment vertical="center"/>
    </xf>
    <xf numFmtId="0" fontId="2" fillId="39" borderId="10" xfId="0" applyFont="1" applyFill="1" applyBorder="1" applyAlignment="1">
      <alignment horizontal="left" vertical="center"/>
    </xf>
    <xf numFmtId="0" fontId="2" fillId="39" borderId="15" xfId="0" applyFont="1" applyFill="1" applyBorder="1" applyAlignment="1">
      <alignment vertical="center"/>
    </xf>
    <xf numFmtId="0" fontId="11" fillId="37" borderId="11" xfId="0" applyFont="1" applyFill="1" applyBorder="1" applyAlignment="1">
      <alignment horizontal="left" vertical="center" wrapText="1"/>
    </xf>
    <xf numFmtId="0" fontId="8" fillId="36" borderId="18" xfId="0" applyFont="1" applyFill="1" applyBorder="1" applyAlignment="1">
      <alignment vertical="center"/>
    </xf>
    <xf numFmtId="0" fontId="8" fillId="36" borderId="11" xfId="0" applyFont="1" applyFill="1" applyBorder="1" applyAlignment="1">
      <alignment vertical="center"/>
    </xf>
    <xf numFmtId="0" fontId="14" fillId="36" borderId="20" xfId="0" applyFont="1" applyFill="1" applyBorder="1" applyAlignment="1">
      <alignment vertical="center"/>
    </xf>
    <xf numFmtId="3" fontId="8" fillId="36" borderId="19" xfId="0" applyNumberFormat="1" applyFont="1" applyFill="1" applyBorder="1" applyAlignment="1">
      <alignment vertical="center"/>
    </xf>
    <xf numFmtId="4" fontId="8" fillId="36" borderId="19" xfId="0" applyNumberFormat="1" applyFont="1" applyFill="1" applyBorder="1" applyAlignment="1">
      <alignment vertical="center"/>
    </xf>
    <xf numFmtId="0" fontId="14" fillId="36" borderId="0" xfId="0" applyFont="1" applyFill="1" applyAlignment="1">
      <alignment vertical="center"/>
    </xf>
    <xf numFmtId="0" fontId="14" fillId="36" borderId="15" xfId="0" applyFont="1" applyFill="1" applyBorder="1" applyAlignment="1">
      <alignment vertical="center"/>
    </xf>
    <xf numFmtId="0" fontId="8" fillId="36" borderId="15" xfId="0" applyFont="1" applyFill="1" applyBorder="1" applyAlignment="1">
      <alignment vertical="center"/>
    </xf>
    <xf numFmtId="3" fontId="2" fillId="37" borderId="19" xfId="0" applyNumberFormat="1" applyFont="1" applyFill="1" applyBorder="1" applyAlignment="1">
      <alignment vertical="center"/>
    </xf>
    <xf numFmtId="4" fontId="2" fillId="37" borderId="19" xfId="0" applyNumberFormat="1" applyFont="1" applyFill="1" applyBorder="1" applyAlignment="1">
      <alignment vertical="center"/>
    </xf>
    <xf numFmtId="10" fontId="2" fillId="37" borderId="19" xfId="0" applyNumberFormat="1" applyFont="1" applyFill="1" applyBorder="1" applyAlignment="1">
      <alignment vertical="center"/>
    </xf>
    <xf numFmtId="3" fontId="8" fillId="37" borderId="19" xfId="0" applyNumberFormat="1" applyFont="1" applyFill="1" applyBorder="1" applyAlignment="1">
      <alignment vertical="center"/>
    </xf>
    <xf numFmtId="0" fontId="2" fillId="37" borderId="12" xfId="0" applyFont="1" applyFill="1" applyBorder="1" applyAlignment="1">
      <alignment horizontal="left" vertical="center"/>
    </xf>
    <xf numFmtId="0" fontId="2" fillId="37" borderId="15" xfId="0" applyFont="1" applyFill="1" applyBorder="1" applyAlignment="1">
      <alignment horizontal="left" vertical="center"/>
    </xf>
    <xf numFmtId="0" fontId="2" fillId="39" borderId="12" xfId="0" applyFont="1" applyFill="1" applyBorder="1" applyAlignment="1">
      <alignment horizontal="left" vertical="center"/>
    </xf>
    <xf numFmtId="0" fontId="2" fillId="39" borderId="15" xfId="0" applyFont="1" applyFill="1" applyBorder="1" applyAlignment="1">
      <alignment horizontal="left" vertical="center"/>
    </xf>
    <xf numFmtId="0" fontId="11" fillId="39" borderId="19" xfId="0" applyFont="1" applyFill="1" applyBorder="1" applyAlignment="1">
      <alignment horizontal="left" vertical="center" wrapText="1"/>
    </xf>
    <xf numFmtId="0" fontId="11" fillId="37" borderId="15" xfId="0" applyFont="1" applyFill="1" applyBorder="1" applyAlignment="1">
      <alignment vertical="center" wrapText="1"/>
    </xf>
    <xf numFmtId="0" fontId="8" fillId="36" borderId="14" xfId="0" applyFont="1" applyFill="1" applyBorder="1" applyAlignment="1">
      <alignment vertical="center"/>
    </xf>
    <xf numFmtId="0" fontId="17" fillId="0" borderId="15" xfId="0" applyFont="1" applyFill="1" applyBorder="1" applyAlignment="1">
      <alignment vertical="center" wrapText="1"/>
    </xf>
    <xf numFmtId="0" fontId="2" fillId="0" borderId="14" xfId="0" applyFont="1" applyFill="1" applyBorder="1" applyAlignment="1">
      <alignment vertical="center"/>
    </xf>
    <xf numFmtId="49" fontId="2" fillId="34" borderId="12" xfId="0" applyNumberFormat="1" applyFont="1" applyFill="1" applyBorder="1" applyAlignment="1">
      <alignment vertical="center"/>
    </xf>
    <xf numFmtId="49" fontId="2" fillId="0" borderId="12" xfId="0" applyNumberFormat="1" applyFont="1" applyBorder="1" applyAlignment="1">
      <alignment vertical="center"/>
    </xf>
    <xf numFmtId="0" fontId="8" fillId="0" borderId="0" xfId="0" applyFont="1" applyFill="1" applyBorder="1" applyAlignment="1">
      <alignment horizontal="center" vertical="center"/>
    </xf>
    <xf numFmtId="3" fontId="8" fillId="0" borderId="10" xfId="0" applyNumberFormat="1" applyFont="1" applyFill="1" applyBorder="1" applyAlignment="1">
      <alignment vertical="center"/>
    </xf>
    <xf numFmtId="4" fontId="8" fillId="0" borderId="10" xfId="0" applyNumberFormat="1" applyFont="1" applyFill="1" applyBorder="1" applyAlignment="1">
      <alignment vertical="center"/>
    </xf>
    <xf numFmtId="10" fontId="2" fillId="0" borderId="10" xfId="0" applyNumberFormat="1" applyFont="1" applyFill="1" applyBorder="1" applyAlignment="1">
      <alignment vertical="center"/>
    </xf>
    <xf numFmtId="3" fontId="8" fillId="0" borderId="20" xfId="0" applyNumberFormat="1" applyFont="1" applyFill="1" applyBorder="1" applyAlignment="1">
      <alignment vertical="center"/>
    </xf>
    <xf numFmtId="0" fontId="2" fillId="34" borderId="14" xfId="0" applyFont="1" applyFill="1" applyBorder="1" applyAlignment="1">
      <alignment vertical="center"/>
    </xf>
    <xf numFmtId="0" fontId="8" fillId="32" borderId="14" xfId="0" applyFont="1" applyFill="1" applyBorder="1" applyAlignment="1">
      <alignment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3" fontId="4" fillId="0" borderId="15" xfId="0" applyNumberFormat="1" applyFont="1" applyFill="1" applyBorder="1" applyAlignment="1">
      <alignment vertical="center"/>
    </xf>
    <xf numFmtId="3" fontId="4" fillId="0" borderId="15" xfId="0" applyNumberFormat="1" applyFont="1" applyBorder="1" applyAlignment="1">
      <alignment vertical="center"/>
    </xf>
    <xf numFmtId="4" fontId="4" fillId="0" borderId="15" xfId="0" applyNumberFormat="1" applyFont="1" applyFill="1" applyBorder="1" applyAlignment="1">
      <alignment vertical="center"/>
    </xf>
    <xf numFmtId="10" fontId="4" fillId="0" borderId="15" xfId="0" applyNumberFormat="1" applyFont="1" applyFill="1" applyBorder="1" applyAlignment="1">
      <alignment vertical="center"/>
    </xf>
    <xf numFmtId="0" fontId="27" fillId="0" borderId="0" xfId="0" applyFont="1" applyAlignment="1">
      <alignment vertical="center"/>
    </xf>
    <xf numFmtId="0" fontId="2" fillId="0" borderId="15" xfId="0" applyFont="1" applyFill="1" applyBorder="1" applyAlignment="1">
      <alignment vertical="center" wrapText="1"/>
    </xf>
    <xf numFmtId="0" fontId="2" fillId="34" borderId="20" xfId="0" applyFont="1" applyFill="1" applyBorder="1" applyAlignment="1">
      <alignment vertical="center"/>
    </xf>
    <xf numFmtId="0" fontId="2" fillId="41" borderId="15" xfId="0" applyFont="1" applyFill="1" applyBorder="1" applyAlignment="1">
      <alignment horizontal="left" vertical="center"/>
    </xf>
    <xf numFmtId="0" fontId="2" fillId="37" borderId="20" xfId="0" applyFont="1" applyFill="1" applyBorder="1" applyAlignment="1">
      <alignment vertical="center"/>
    </xf>
    <xf numFmtId="3" fontId="2" fillId="37" borderId="10" xfId="0" applyNumberFormat="1" applyFont="1" applyFill="1" applyBorder="1" applyAlignment="1">
      <alignment vertical="center"/>
    </xf>
    <xf numFmtId="3" fontId="2" fillId="34" borderId="10" xfId="0" applyNumberFormat="1" applyFont="1" applyFill="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3" fontId="2" fillId="39" borderId="12" xfId="0" applyNumberFormat="1" applyFont="1" applyFill="1" applyBorder="1" applyAlignment="1">
      <alignment horizontal="right" vertical="center"/>
    </xf>
    <xf numFmtId="0" fontId="2" fillId="37" borderId="11" xfId="0" applyFont="1" applyFill="1" applyBorder="1" applyAlignment="1">
      <alignment vertical="center"/>
    </xf>
    <xf numFmtId="0" fontId="2" fillId="37" borderId="0" xfId="0" applyFont="1" applyFill="1" applyBorder="1" applyAlignment="1">
      <alignment vertical="center"/>
    </xf>
    <xf numFmtId="0" fontId="2" fillId="37" borderId="18" xfId="0" applyFont="1" applyFill="1" applyBorder="1" applyAlignment="1">
      <alignment vertical="center"/>
    </xf>
    <xf numFmtId="0" fontId="2" fillId="37" borderId="21" xfId="0" applyFont="1" applyFill="1" applyBorder="1" applyAlignment="1">
      <alignment vertical="center"/>
    </xf>
    <xf numFmtId="3" fontId="2" fillId="37" borderId="12" xfId="0" applyNumberFormat="1" applyFont="1" applyFill="1" applyBorder="1" applyAlignment="1">
      <alignment vertical="center"/>
    </xf>
    <xf numFmtId="0" fontId="2" fillId="39" borderId="20" xfId="0" applyFont="1" applyFill="1" applyBorder="1" applyAlignment="1">
      <alignment vertical="center"/>
    </xf>
    <xf numFmtId="3" fontId="2" fillId="39" borderId="10" xfId="0" applyNumberFormat="1" applyFont="1" applyFill="1" applyBorder="1" applyAlignment="1">
      <alignment vertical="center"/>
    </xf>
    <xf numFmtId="0" fontId="2" fillId="37" borderId="19" xfId="0" applyFont="1" applyFill="1" applyBorder="1" applyAlignment="1">
      <alignment vertical="center"/>
    </xf>
    <xf numFmtId="0" fontId="2" fillId="41" borderId="16" xfId="0" applyFont="1" applyFill="1" applyBorder="1" applyAlignment="1">
      <alignment horizontal="left" vertical="center"/>
    </xf>
    <xf numFmtId="10" fontId="2" fillId="0" borderId="16" xfId="0" applyNumberFormat="1" applyFont="1" applyFill="1" applyBorder="1" applyAlignment="1">
      <alignment vertical="center"/>
    </xf>
    <xf numFmtId="3" fontId="8" fillId="0" borderId="16" xfId="0" applyNumberFormat="1" applyFont="1" applyFill="1" applyBorder="1" applyAlignment="1">
      <alignment vertical="center"/>
    </xf>
    <xf numFmtId="3" fontId="2" fillId="37" borderId="0" xfId="0" applyNumberFormat="1" applyFont="1" applyFill="1" applyBorder="1" applyAlignment="1">
      <alignment vertical="center"/>
    </xf>
    <xf numFmtId="3" fontId="2" fillId="33" borderId="11" xfId="0" applyNumberFormat="1" applyFont="1" applyFill="1" applyBorder="1" applyAlignment="1">
      <alignment vertical="center"/>
    </xf>
    <xf numFmtId="0" fontId="2" fillId="33" borderId="11" xfId="0" applyFont="1" applyFill="1" applyBorder="1" applyAlignment="1">
      <alignment horizontal="left" vertical="center"/>
    </xf>
    <xf numFmtId="0" fontId="2" fillId="0" borderId="18" xfId="0" applyFont="1" applyFill="1" applyBorder="1" applyAlignment="1">
      <alignment vertical="center"/>
    </xf>
    <xf numFmtId="0" fontId="2" fillId="0" borderId="11" xfId="0" applyFont="1" applyFill="1" applyBorder="1" applyAlignment="1">
      <alignment horizontal="left" vertical="center"/>
    </xf>
    <xf numFmtId="49" fontId="2" fillId="0" borderId="11" xfId="0" applyNumberFormat="1" applyFont="1" applyFill="1" applyBorder="1" applyAlignment="1">
      <alignment vertical="center"/>
    </xf>
    <xf numFmtId="0" fontId="2" fillId="0" borderId="19" xfId="0" applyFont="1" applyFill="1" applyBorder="1" applyAlignment="1">
      <alignment vertical="center"/>
    </xf>
    <xf numFmtId="0" fontId="2" fillId="0" borderId="13" xfId="0" applyFont="1" applyFill="1" applyBorder="1" applyAlignment="1">
      <alignment vertical="center"/>
    </xf>
    <xf numFmtId="0" fontId="2" fillId="0" borderId="16" xfId="0" applyFont="1" applyFill="1" applyBorder="1" applyAlignment="1">
      <alignment vertical="center"/>
    </xf>
    <xf numFmtId="49" fontId="2" fillId="0" borderId="14" xfId="0" applyNumberFormat="1" applyFont="1" applyBorder="1" applyAlignment="1">
      <alignment vertical="center"/>
    </xf>
    <xf numFmtId="0" fontId="2" fillId="34" borderId="13" xfId="0" applyFont="1" applyFill="1" applyBorder="1" applyAlignment="1">
      <alignment vertical="center"/>
    </xf>
    <xf numFmtId="0" fontId="11" fillId="34" borderId="20" xfId="0" applyFont="1" applyFill="1" applyBorder="1" applyAlignment="1">
      <alignment horizontal="left" vertical="center" wrapText="1"/>
    </xf>
    <xf numFmtId="0" fontId="2" fillId="34" borderId="11" xfId="0" applyFont="1" applyFill="1" applyBorder="1" applyAlignment="1">
      <alignment vertical="center"/>
    </xf>
    <xf numFmtId="0" fontId="2" fillId="34" borderId="21" xfId="0" applyFont="1" applyFill="1" applyBorder="1" applyAlignment="1">
      <alignment vertical="center"/>
    </xf>
    <xf numFmtId="0" fontId="2" fillId="34" borderId="19" xfId="0" applyFont="1" applyFill="1" applyBorder="1" applyAlignment="1">
      <alignment vertical="center"/>
    </xf>
    <xf numFmtId="0" fontId="2" fillId="34" borderId="18" xfId="0" applyFont="1" applyFill="1" applyBorder="1" applyAlignment="1">
      <alignment vertical="center"/>
    </xf>
    <xf numFmtId="0" fontId="2" fillId="37" borderId="11" xfId="0" applyFont="1" applyFill="1" applyBorder="1" applyAlignment="1">
      <alignment horizontal="left" vertical="center"/>
    </xf>
    <xf numFmtId="0" fontId="2" fillId="0" borderId="11" xfId="0" applyFont="1" applyBorder="1" applyAlignment="1">
      <alignment horizontal="left" vertical="center"/>
    </xf>
    <xf numFmtId="0" fontId="2" fillId="37" borderId="20" xfId="0" applyFont="1" applyFill="1" applyBorder="1" applyAlignment="1">
      <alignment horizontal="left" vertical="center"/>
    </xf>
    <xf numFmtId="0" fontId="2" fillId="38" borderId="15" xfId="0" applyFont="1" applyFill="1" applyBorder="1" applyAlignment="1">
      <alignment horizontal="left" vertical="center"/>
    </xf>
    <xf numFmtId="0" fontId="3" fillId="0" borderId="22" xfId="0" applyFont="1" applyBorder="1" applyAlignment="1">
      <alignment horizontal="center" vertical="center"/>
    </xf>
    <xf numFmtId="0" fontId="3" fillId="0" borderId="22" xfId="0" applyFont="1" applyFill="1" applyBorder="1" applyAlignment="1">
      <alignment horizontal="center" vertical="center"/>
    </xf>
    <xf numFmtId="0" fontId="8" fillId="38" borderId="10" xfId="0" applyFont="1" applyFill="1" applyBorder="1" applyAlignment="1">
      <alignment vertical="center"/>
    </xf>
    <xf numFmtId="0" fontId="14" fillId="32" borderId="15" xfId="0" applyFont="1" applyFill="1" applyBorder="1" applyAlignment="1">
      <alignment vertical="center" wrapText="1"/>
    </xf>
    <xf numFmtId="0" fontId="8" fillId="38" borderId="12" xfId="0" applyFont="1" applyFill="1" applyBorder="1" applyAlignment="1">
      <alignment vertical="center"/>
    </xf>
    <xf numFmtId="0" fontId="8" fillId="36" borderId="20" xfId="0" applyFont="1" applyFill="1" applyBorder="1" applyAlignment="1">
      <alignment vertical="center"/>
    </xf>
    <xf numFmtId="0" fontId="2" fillId="37" borderId="15" xfId="0" applyFont="1" applyFill="1" applyBorder="1" applyAlignment="1">
      <alignment horizontal="center" vertical="center"/>
    </xf>
    <xf numFmtId="0" fontId="2" fillId="39" borderId="15" xfId="0" applyFont="1" applyFill="1" applyBorder="1" applyAlignment="1">
      <alignment horizontal="center" vertical="center"/>
    </xf>
    <xf numFmtId="0" fontId="2" fillId="38" borderId="15" xfId="0" applyFont="1" applyFill="1" applyBorder="1" applyAlignment="1">
      <alignment horizontal="center" vertical="center"/>
    </xf>
    <xf numFmtId="0" fontId="2" fillId="0" borderId="15" xfId="0" applyFont="1" applyFill="1" applyBorder="1" applyAlignment="1">
      <alignment horizontal="center" vertical="center"/>
    </xf>
    <xf numFmtId="0" fontId="2" fillId="38" borderId="10" xfId="0" applyFont="1" applyFill="1" applyBorder="1" applyAlignment="1">
      <alignment horizontal="left" vertical="center"/>
    </xf>
    <xf numFmtId="0" fontId="11" fillId="38" borderId="14" xfId="0" applyFont="1" applyFill="1" applyBorder="1" applyAlignment="1">
      <alignment horizontal="left" vertical="center" wrapText="1"/>
    </xf>
    <xf numFmtId="0" fontId="2" fillId="38" borderId="16" xfId="0" applyFont="1" applyFill="1" applyBorder="1" applyAlignment="1">
      <alignment horizontal="left" vertical="center"/>
    </xf>
    <xf numFmtId="0" fontId="2" fillId="38" borderId="11" xfId="0" applyFont="1" applyFill="1" applyBorder="1" applyAlignment="1">
      <alignment vertical="center"/>
    </xf>
    <xf numFmtId="0" fontId="11" fillId="38" borderId="15" xfId="0" applyFont="1" applyFill="1" applyBorder="1" applyAlignment="1">
      <alignment horizontal="left" vertical="center" wrapText="1"/>
    </xf>
    <xf numFmtId="0" fontId="15" fillId="38" borderId="0" xfId="0" applyFont="1" applyFill="1" applyBorder="1" applyAlignment="1">
      <alignment vertical="center"/>
    </xf>
    <xf numFmtId="49" fontId="2" fillId="38" borderId="18" xfId="0" applyNumberFormat="1" applyFont="1" applyFill="1" applyBorder="1" applyAlignment="1">
      <alignment vertical="center"/>
    </xf>
    <xf numFmtId="0" fontId="2" fillId="38" borderId="11" xfId="0" applyFont="1" applyFill="1" applyBorder="1" applyAlignment="1">
      <alignment horizontal="left" vertical="center"/>
    </xf>
    <xf numFmtId="0" fontId="2" fillId="38" borderId="20" xfId="0" applyFont="1" applyFill="1" applyBorder="1" applyAlignment="1">
      <alignment vertical="center"/>
    </xf>
    <xf numFmtId="49" fontId="2" fillId="38" borderId="11" xfId="0" applyNumberFormat="1" applyFont="1" applyFill="1" applyBorder="1" applyAlignment="1">
      <alignment vertical="center"/>
    </xf>
    <xf numFmtId="0" fontId="2" fillId="38" borderId="18" xfId="0" applyFont="1" applyFill="1" applyBorder="1" applyAlignment="1">
      <alignment horizontal="left" vertical="center"/>
    </xf>
    <xf numFmtId="0" fontId="2" fillId="38" borderId="21" xfId="0" applyFont="1" applyFill="1" applyBorder="1" applyAlignment="1">
      <alignment horizontal="left" vertical="center"/>
    </xf>
    <xf numFmtId="0" fontId="2" fillId="37" borderId="18" xfId="0" applyFont="1" applyFill="1" applyBorder="1" applyAlignment="1">
      <alignment horizontal="left" vertical="center"/>
    </xf>
    <xf numFmtId="49" fontId="2" fillId="0" borderId="11" xfId="0" applyNumberFormat="1" applyFont="1" applyBorder="1" applyAlignment="1">
      <alignment vertical="center"/>
    </xf>
    <xf numFmtId="0" fontId="2" fillId="37" borderId="11" xfId="0" applyFont="1" applyFill="1" applyBorder="1" applyAlignment="1">
      <alignment horizontal="center" vertical="center"/>
    </xf>
    <xf numFmtId="0" fontId="2" fillId="38" borderId="18" xfId="0" applyFont="1" applyFill="1" applyBorder="1" applyAlignment="1">
      <alignment vertical="center"/>
    </xf>
    <xf numFmtId="0" fontId="2" fillId="38" borderId="19" xfId="0" applyFont="1" applyFill="1" applyBorder="1" applyAlignment="1">
      <alignment horizontal="left" vertical="center"/>
    </xf>
    <xf numFmtId="0" fontId="2" fillId="0" borderId="19" xfId="0" applyFont="1" applyBorder="1" applyAlignment="1">
      <alignment horizontal="left" vertical="center"/>
    </xf>
    <xf numFmtId="0" fontId="2" fillId="0" borderId="16" xfId="0" applyFont="1" applyBorder="1" applyAlignment="1">
      <alignment horizontal="center" vertical="center"/>
    </xf>
    <xf numFmtId="3" fontId="2" fillId="0" borderId="23" xfId="0" applyNumberFormat="1" applyFont="1" applyFill="1" applyBorder="1" applyAlignment="1">
      <alignment horizontal="center" vertical="center" wrapText="1"/>
    </xf>
    <xf numFmtId="4" fontId="2" fillId="0" borderId="23" xfId="0" applyNumberFormat="1" applyFont="1" applyFill="1" applyBorder="1" applyAlignment="1">
      <alignment horizontal="center" vertical="center" wrapText="1"/>
    </xf>
    <xf numFmtId="3" fontId="4" fillId="0" borderId="23" xfId="0" applyNumberFormat="1" applyFont="1" applyFill="1" applyBorder="1" applyAlignment="1">
      <alignment horizontal="center" vertical="center" wrapText="1"/>
    </xf>
    <xf numFmtId="0" fontId="2" fillId="0" borderId="24" xfId="0" applyFont="1" applyBorder="1" applyAlignment="1">
      <alignment vertical="center"/>
    </xf>
    <xf numFmtId="3" fontId="17" fillId="0" borderId="25"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0" fontId="2" fillId="0" borderId="27" xfId="0" applyFont="1" applyBorder="1" applyAlignment="1">
      <alignment vertical="center"/>
    </xf>
    <xf numFmtId="3" fontId="4" fillId="0" borderId="28" xfId="0" applyNumberFormat="1" applyFont="1" applyFill="1" applyBorder="1" applyAlignment="1">
      <alignment horizontal="center" vertical="center" wrapText="1"/>
    </xf>
    <xf numFmtId="3" fontId="19" fillId="0" borderId="26" xfId="0" applyNumberFormat="1" applyFont="1" applyFill="1" applyBorder="1" applyAlignment="1">
      <alignment horizontal="center" vertical="center" wrapText="1"/>
    </xf>
    <xf numFmtId="3" fontId="4" fillId="0" borderId="27" xfId="0" applyNumberFormat="1" applyFont="1" applyFill="1" applyBorder="1" applyAlignment="1">
      <alignment horizontal="center" vertical="center" wrapText="1"/>
    </xf>
    <xf numFmtId="0" fontId="2" fillId="38" borderId="0" xfId="0" applyFont="1" applyFill="1" applyBorder="1" applyAlignment="1">
      <alignment horizontal="center" vertical="center"/>
    </xf>
    <xf numFmtId="0" fontId="2" fillId="38" borderId="0" xfId="0" applyFont="1" applyFill="1" applyBorder="1" applyAlignment="1">
      <alignment vertical="center"/>
    </xf>
    <xf numFmtId="0" fontId="2" fillId="38" borderId="0" xfId="0" applyFont="1" applyFill="1" applyBorder="1" applyAlignment="1">
      <alignment horizontal="left" vertical="center"/>
    </xf>
    <xf numFmtId="3" fontId="2" fillId="38" borderId="0" xfId="0" applyNumberFormat="1" applyFont="1" applyFill="1" applyBorder="1" applyAlignment="1">
      <alignment vertical="center"/>
    </xf>
    <xf numFmtId="4" fontId="2" fillId="38" borderId="0" xfId="0" applyNumberFormat="1" applyFont="1" applyFill="1" applyBorder="1" applyAlignment="1">
      <alignment vertical="center"/>
    </xf>
    <xf numFmtId="0" fontId="2" fillId="34" borderId="20" xfId="0" applyFont="1" applyFill="1" applyBorder="1" applyAlignment="1">
      <alignment horizontal="left" vertical="center"/>
    </xf>
    <xf numFmtId="0" fontId="3" fillId="34" borderId="10" xfId="0" applyFont="1" applyFill="1" applyBorder="1" applyAlignment="1">
      <alignment horizontal="left" vertical="center"/>
    </xf>
    <xf numFmtId="3" fontId="2" fillId="0" borderId="16" xfId="0" applyNumberFormat="1" applyFont="1" applyFill="1" applyBorder="1" applyAlignment="1">
      <alignment horizontal="center" vertical="center" wrapText="1"/>
    </xf>
    <xf numFmtId="3" fontId="19" fillId="0" borderId="25"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3" fontId="4" fillId="0" borderId="29" xfId="0" applyNumberFormat="1" applyFont="1" applyFill="1" applyBorder="1" applyAlignment="1">
      <alignment horizontal="center" vertical="center" wrapText="1"/>
    </xf>
    <xf numFmtId="3" fontId="82" fillId="0" borderId="0" xfId="0" applyNumberFormat="1" applyFont="1" applyFill="1" applyBorder="1" applyAlignment="1">
      <alignment horizontal="center" vertical="center" wrapText="1"/>
    </xf>
    <xf numFmtId="3" fontId="2" fillId="38" borderId="16" xfId="0" applyNumberFormat="1" applyFont="1" applyFill="1" applyBorder="1" applyAlignment="1">
      <alignment vertical="center"/>
    </xf>
    <xf numFmtId="3" fontId="82" fillId="0" borderId="14" xfId="0" applyNumberFormat="1" applyFont="1" applyFill="1" applyBorder="1" applyAlignment="1">
      <alignment horizontal="center" vertical="center" wrapText="1"/>
    </xf>
    <xf numFmtId="3" fontId="2" fillId="38" borderId="15" xfId="0" applyNumberFormat="1" applyFont="1" applyFill="1" applyBorder="1" applyAlignment="1">
      <alignment horizontal="right" vertical="center" wrapText="1"/>
    </xf>
    <xf numFmtId="3" fontId="8" fillId="37" borderId="10" xfId="0" applyNumberFormat="1" applyFont="1" applyFill="1" applyBorder="1" applyAlignment="1">
      <alignment vertical="center"/>
    </xf>
    <xf numFmtId="3" fontId="8" fillId="39" borderId="10" xfId="0" applyNumberFormat="1" applyFont="1" applyFill="1" applyBorder="1" applyAlignment="1">
      <alignment vertical="center"/>
    </xf>
    <xf numFmtId="3" fontId="14" fillId="0" borderId="15" xfId="0" applyNumberFormat="1" applyFont="1" applyFill="1" applyBorder="1" applyAlignment="1">
      <alignment horizontal="right" vertical="center" wrapText="1"/>
    </xf>
    <xf numFmtId="0" fontId="20" fillId="0" borderId="15" xfId="0" applyFont="1" applyFill="1" applyBorder="1" applyAlignment="1">
      <alignment vertical="center" wrapText="1"/>
    </xf>
    <xf numFmtId="0" fontId="21" fillId="32" borderId="0" xfId="0" applyFont="1" applyFill="1" applyBorder="1" applyAlignment="1">
      <alignment vertical="center"/>
    </xf>
    <xf numFmtId="0" fontId="2" fillId="0" borderId="18" xfId="0" applyFont="1" applyBorder="1" applyAlignment="1">
      <alignment horizontal="left" vertical="center"/>
    </xf>
    <xf numFmtId="0" fontId="19" fillId="32" borderId="14" xfId="0" applyFont="1" applyFill="1" applyBorder="1" applyAlignment="1">
      <alignment vertical="center"/>
    </xf>
    <xf numFmtId="3" fontId="8" fillId="38" borderId="15" xfId="0" applyNumberFormat="1" applyFont="1" applyFill="1" applyBorder="1" applyAlignment="1">
      <alignment horizontal="right" vertical="center"/>
    </xf>
    <xf numFmtId="3" fontId="11" fillId="0" borderId="15" xfId="0" applyNumberFormat="1" applyFont="1" applyFill="1" applyBorder="1" applyAlignment="1">
      <alignment vertical="center"/>
    </xf>
    <xf numFmtId="3" fontId="2" fillId="38" borderId="19" xfId="0" applyNumberFormat="1" applyFont="1" applyFill="1" applyBorder="1" applyAlignment="1">
      <alignment horizontal="center" vertical="center"/>
    </xf>
    <xf numFmtId="0" fontId="2" fillId="42" borderId="10" xfId="0" applyFont="1" applyFill="1" applyBorder="1" applyAlignment="1">
      <alignment horizontal="center"/>
    </xf>
    <xf numFmtId="0" fontId="8" fillId="42" borderId="18" xfId="0" applyFont="1" applyFill="1" applyBorder="1" applyAlignment="1">
      <alignment horizontal="center"/>
    </xf>
    <xf numFmtId="0" fontId="8" fillId="42" borderId="11" xfId="0" applyFont="1" applyFill="1" applyBorder="1" applyAlignment="1">
      <alignment horizontal="center"/>
    </xf>
    <xf numFmtId="0" fontId="2" fillId="42" borderId="11" xfId="0" applyFont="1" applyFill="1" applyBorder="1" applyAlignment="1">
      <alignment horizontal="center"/>
    </xf>
    <xf numFmtId="3" fontId="2" fillId="42" borderId="19" xfId="0" applyNumberFormat="1" applyFont="1" applyFill="1" applyBorder="1" applyAlignment="1">
      <alignment/>
    </xf>
    <xf numFmtId="3" fontId="8" fillId="42" borderId="19" xfId="0" applyNumberFormat="1" applyFont="1" applyFill="1" applyBorder="1" applyAlignment="1">
      <alignment/>
    </xf>
    <xf numFmtId="3" fontId="2" fillId="42" borderId="15" xfId="0" applyNumberFormat="1" applyFont="1" applyFill="1" applyBorder="1" applyAlignment="1">
      <alignment/>
    </xf>
    <xf numFmtId="3" fontId="8" fillId="42" borderId="15" xfId="0" applyNumberFormat="1" applyFont="1" applyFill="1" applyBorder="1" applyAlignment="1">
      <alignment/>
    </xf>
    <xf numFmtId="0" fontId="2" fillId="0" borderId="0" xfId="0" applyFont="1" applyAlignment="1">
      <alignment/>
    </xf>
    <xf numFmtId="0" fontId="8" fillId="38" borderId="0" xfId="0" applyFont="1" applyFill="1" applyBorder="1" applyAlignment="1">
      <alignment horizontal="left" vertical="center"/>
    </xf>
    <xf numFmtId="3" fontId="2" fillId="42" borderId="12" xfId="0" applyNumberFormat="1" applyFont="1" applyFill="1" applyBorder="1" applyAlignment="1">
      <alignment/>
    </xf>
    <xf numFmtId="3" fontId="2" fillId="0" borderId="20" xfId="0" applyNumberFormat="1" applyFont="1" applyFill="1" applyBorder="1" applyAlignment="1">
      <alignment vertical="center"/>
    </xf>
    <xf numFmtId="3" fontId="2" fillId="0" borderId="12" xfId="0" applyNumberFormat="1" applyFont="1" applyFill="1" applyBorder="1" applyAlignment="1">
      <alignment vertical="center"/>
    </xf>
    <xf numFmtId="3" fontId="8" fillId="0" borderId="15" xfId="0" applyNumberFormat="1" applyFont="1" applyFill="1" applyBorder="1" applyAlignment="1">
      <alignment horizontal="center" vertical="center" wrapText="1"/>
    </xf>
    <xf numFmtId="3" fontId="8" fillId="0" borderId="27" xfId="0" applyNumberFormat="1" applyFont="1" applyFill="1" applyBorder="1" applyAlignment="1">
      <alignment horizontal="center" vertical="center"/>
    </xf>
    <xf numFmtId="3" fontId="2" fillId="42" borderId="21" xfId="0" applyNumberFormat="1" applyFont="1" applyFill="1" applyBorder="1" applyAlignment="1">
      <alignment/>
    </xf>
    <xf numFmtId="3" fontId="2" fillId="0" borderId="19" xfId="0" applyNumberFormat="1"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wrapText="1"/>
    </xf>
    <xf numFmtId="3" fontId="8" fillId="0" borderId="30" xfId="0" applyNumberFormat="1" applyFont="1" applyBorder="1" applyAlignment="1">
      <alignment horizontal="center"/>
    </xf>
    <xf numFmtId="0" fontId="8" fillId="0" borderId="23" xfId="0" applyFont="1" applyBorder="1" applyAlignment="1">
      <alignment horizontal="center"/>
    </xf>
    <xf numFmtId="3" fontId="8" fillId="0" borderId="23" xfId="0" applyNumberFormat="1" applyFont="1" applyBorder="1" applyAlignment="1">
      <alignment horizontal="center"/>
    </xf>
    <xf numFmtId="0" fontId="8" fillId="0" borderId="28" xfId="0" applyFont="1" applyBorder="1" applyAlignment="1">
      <alignment horizontal="center"/>
    </xf>
    <xf numFmtId="3" fontId="8" fillId="0" borderId="26" xfId="0" applyNumberFormat="1" applyFont="1" applyBorder="1" applyAlignment="1">
      <alignment horizontal="center"/>
    </xf>
    <xf numFmtId="3" fontId="8" fillId="0" borderId="27" xfId="0" applyNumberFormat="1" applyFont="1" applyBorder="1" applyAlignment="1">
      <alignment horizontal="center"/>
    </xf>
    <xf numFmtId="3" fontId="8" fillId="0" borderId="28" xfId="0" applyNumberFormat="1" applyFont="1" applyBorder="1" applyAlignment="1">
      <alignment horizontal="center"/>
    </xf>
    <xf numFmtId="3" fontId="8" fillId="0" borderId="24" xfId="0" applyNumberFormat="1" applyFont="1" applyBorder="1" applyAlignment="1">
      <alignment horizontal="center"/>
    </xf>
    <xf numFmtId="3" fontId="8" fillId="38" borderId="30" xfId="0" applyNumberFormat="1" applyFont="1" applyFill="1" applyBorder="1" applyAlignment="1">
      <alignment horizontal="center" vertical="center"/>
    </xf>
    <xf numFmtId="3" fontId="8" fillId="38" borderId="23" xfId="0" applyNumberFormat="1" applyFont="1" applyFill="1" applyBorder="1" applyAlignment="1">
      <alignment horizontal="center" vertical="center"/>
    </xf>
    <xf numFmtId="3" fontId="8" fillId="38" borderId="28" xfId="0" applyNumberFormat="1" applyFont="1" applyFill="1" applyBorder="1" applyAlignment="1">
      <alignment horizontal="center" vertical="center"/>
    </xf>
    <xf numFmtId="3" fontId="8" fillId="38" borderId="26" xfId="0" applyNumberFormat="1" applyFont="1" applyFill="1" applyBorder="1" applyAlignment="1">
      <alignment horizontal="center" vertical="center"/>
    </xf>
    <xf numFmtId="3" fontId="8" fillId="38" borderId="27" xfId="0" applyNumberFormat="1" applyFont="1" applyFill="1" applyBorder="1" applyAlignment="1">
      <alignment horizontal="center" vertical="center"/>
    </xf>
    <xf numFmtId="3" fontId="8" fillId="38" borderId="24" xfId="0" applyNumberFormat="1" applyFont="1" applyFill="1" applyBorder="1" applyAlignment="1">
      <alignment horizontal="center" vertical="center"/>
    </xf>
    <xf numFmtId="3" fontId="8" fillId="38" borderId="19" xfId="0" applyNumberFormat="1" applyFont="1" applyFill="1" applyBorder="1" applyAlignment="1">
      <alignment horizontal="center" vertical="center"/>
    </xf>
    <xf numFmtId="3" fontId="8" fillId="0" borderId="31" xfId="0" applyNumberFormat="1" applyFont="1" applyFill="1" applyBorder="1" applyAlignment="1">
      <alignment horizontal="center" vertical="center"/>
    </xf>
    <xf numFmtId="3" fontId="8" fillId="0" borderId="32" xfId="0" applyNumberFormat="1" applyFont="1" applyFill="1" applyBorder="1" applyAlignment="1">
      <alignment vertical="center"/>
    </xf>
    <xf numFmtId="3" fontId="8" fillId="0" borderId="13" xfId="0" applyNumberFormat="1" applyFont="1" applyFill="1" applyBorder="1" applyAlignment="1">
      <alignment vertical="center"/>
    </xf>
    <xf numFmtId="3" fontId="8" fillId="0" borderId="30" xfId="0" applyNumberFormat="1" applyFont="1" applyFill="1" applyBorder="1" applyAlignment="1">
      <alignment horizontal="center" vertical="center"/>
    </xf>
    <xf numFmtId="3" fontId="8" fillId="0" borderId="23" xfId="0" applyNumberFormat="1" applyFont="1" applyFill="1" applyBorder="1" applyAlignment="1">
      <alignment horizontal="center" vertical="center"/>
    </xf>
    <xf numFmtId="3" fontId="8" fillId="0" borderId="28" xfId="0" applyNumberFormat="1" applyFont="1" applyFill="1" applyBorder="1" applyAlignment="1">
      <alignment horizontal="center" vertical="center"/>
    </xf>
    <xf numFmtId="3" fontId="8" fillId="0" borderId="26" xfId="0" applyNumberFormat="1" applyFont="1" applyFill="1" applyBorder="1" applyAlignment="1">
      <alignment horizontal="center" vertical="center"/>
    </xf>
    <xf numFmtId="3" fontId="8" fillId="0" borderId="24" xfId="0" applyNumberFormat="1" applyFont="1" applyFill="1" applyBorder="1" applyAlignment="1">
      <alignment horizontal="center" vertical="center"/>
    </xf>
    <xf numFmtId="3" fontId="4" fillId="0" borderId="0" xfId="0" applyNumberFormat="1" applyFont="1" applyFill="1" applyBorder="1" applyAlignment="1">
      <alignment horizontal="center" vertical="center" wrapText="1"/>
    </xf>
    <xf numFmtId="3" fontId="2" fillId="0" borderId="33" xfId="0" applyNumberFormat="1" applyFont="1" applyFill="1" applyBorder="1" applyAlignment="1">
      <alignment horizontal="center" vertical="center" wrapText="1"/>
    </xf>
    <xf numFmtId="4" fontId="2" fillId="0" borderId="33" xfId="0" applyNumberFormat="1" applyFont="1" applyFill="1" applyBorder="1" applyAlignment="1">
      <alignment horizontal="center" vertical="center" wrapText="1"/>
    </xf>
    <xf numFmtId="3" fontId="4" fillId="0" borderId="33"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3" fontId="19" fillId="0" borderId="22"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0" fontId="11" fillId="0" borderId="22" xfId="0" applyFont="1" applyFill="1" applyBorder="1" applyAlignment="1">
      <alignment horizontal="left" vertical="center" wrapText="1"/>
    </xf>
    <xf numFmtId="3" fontId="2" fillId="0" borderId="16"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wrapText="1"/>
    </xf>
    <xf numFmtId="0" fontId="2" fillId="0" borderId="0" xfId="0" applyFont="1" applyAlignment="1">
      <alignment horizontal="left" vertical="center" wrapText="1"/>
    </xf>
    <xf numFmtId="0" fontId="2" fillId="0" borderId="0" xfId="0" applyFont="1" applyFill="1" applyAlignment="1">
      <alignment vertical="center" wrapText="1"/>
    </xf>
    <xf numFmtId="0" fontId="2" fillId="0" borderId="0" xfId="0" applyFont="1" applyAlignment="1">
      <alignment horizontal="left" vertical="top" wrapText="1"/>
    </xf>
    <xf numFmtId="3" fontId="19" fillId="0" borderId="27" xfId="0" applyNumberFormat="1" applyFont="1" applyFill="1" applyBorder="1" applyAlignment="1">
      <alignment horizontal="center" vertical="center" wrapText="1"/>
    </xf>
    <xf numFmtId="3" fontId="17" fillId="0" borderId="0" xfId="0" applyNumberFormat="1" applyFont="1" applyFill="1" applyBorder="1" applyAlignment="1">
      <alignment horizontal="left" vertical="center" wrapText="1"/>
    </xf>
    <xf numFmtId="0" fontId="28" fillId="0" borderId="12"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horizontal="left" vertical="center"/>
    </xf>
    <xf numFmtId="0" fontId="28" fillId="0" borderId="0" xfId="0" applyFont="1" applyBorder="1" applyAlignment="1">
      <alignment vertical="center"/>
    </xf>
    <xf numFmtId="3" fontId="28" fillId="0" borderId="0" xfId="0" applyNumberFormat="1" applyFont="1" applyFill="1" applyBorder="1" applyAlignment="1">
      <alignment horizontal="center" vertical="center" wrapText="1"/>
    </xf>
    <xf numFmtId="4" fontId="28" fillId="0" borderId="0" xfId="0" applyNumberFormat="1" applyFont="1" applyFill="1" applyBorder="1" applyAlignment="1">
      <alignment horizontal="center" vertical="center" wrapText="1"/>
    </xf>
    <xf numFmtId="0" fontId="28" fillId="0" borderId="0" xfId="0" applyFont="1" applyAlignment="1">
      <alignment vertical="center"/>
    </xf>
    <xf numFmtId="3" fontId="29" fillId="0" borderId="0" xfId="0" applyNumberFormat="1" applyFont="1" applyFill="1" applyBorder="1" applyAlignment="1">
      <alignment horizontal="center" vertical="center" wrapText="1"/>
    </xf>
    <xf numFmtId="3" fontId="83" fillId="0" borderId="0" xfId="0" applyNumberFormat="1" applyFont="1" applyFill="1" applyBorder="1" applyAlignment="1">
      <alignment horizontal="center" vertical="center" wrapText="1"/>
    </xf>
    <xf numFmtId="0" fontId="17" fillId="0" borderId="0" xfId="0" applyFont="1" applyBorder="1" applyAlignment="1">
      <alignment horizontal="center" vertical="center"/>
    </xf>
    <xf numFmtId="0" fontId="17" fillId="0" borderId="0" xfId="0" applyFont="1" applyAlignment="1">
      <alignment vertical="center"/>
    </xf>
    <xf numFmtId="3" fontId="17" fillId="0" borderId="0" xfId="0" applyNumberFormat="1" applyFont="1" applyAlignment="1">
      <alignment vertical="center"/>
    </xf>
    <xf numFmtId="3" fontId="22" fillId="0" borderId="0" xfId="0" applyNumberFormat="1" applyFont="1" applyAlignment="1">
      <alignment vertical="center"/>
    </xf>
    <xf numFmtId="0" fontId="22" fillId="0" borderId="0" xfId="0" applyFont="1" applyBorder="1" applyAlignment="1">
      <alignment vertical="center"/>
    </xf>
    <xf numFmtId="3" fontId="28" fillId="0" borderId="0" xfId="0" applyNumberFormat="1" applyFont="1" applyAlignment="1">
      <alignment vertical="center"/>
    </xf>
    <xf numFmtId="3" fontId="29" fillId="0" borderId="0" xfId="0" applyNumberFormat="1" applyFont="1" applyAlignment="1">
      <alignment vertical="center"/>
    </xf>
    <xf numFmtId="3" fontId="83" fillId="0" borderId="14" xfId="0" applyNumberFormat="1" applyFont="1" applyFill="1" applyBorder="1" applyAlignment="1">
      <alignment horizontal="center" vertical="center" wrapText="1"/>
    </xf>
    <xf numFmtId="0" fontId="17" fillId="0" borderId="0" xfId="0" applyFont="1" applyFill="1" applyAlignment="1">
      <alignment vertical="center"/>
    </xf>
    <xf numFmtId="3" fontId="17" fillId="0" borderId="0" xfId="0" applyNumberFormat="1" applyFont="1" applyFill="1" applyAlignment="1">
      <alignment vertical="center"/>
    </xf>
    <xf numFmtId="3" fontId="22" fillId="0" borderId="0" xfId="0" applyNumberFormat="1" applyFont="1" applyFill="1" applyAlignment="1">
      <alignment vertical="center"/>
    </xf>
    <xf numFmtId="0" fontId="17" fillId="0" borderId="0" xfId="0" applyFont="1" applyBorder="1" applyAlignment="1">
      <alignment vertical="center" wrapText="1"/>
    </xf>
    <xf numFmtId="3" fontId="17" fillId="0" borderId="0" xfId="0" applyNumberFormat="1" applyFont="1" applyBorder="1" applyAlignment="1">
      <alignment vertical="center" wrapText="1"/>
    </xf>
    <xf numFmtId="3" fontId="22" fillId="0" borderId="0" xfId="0" applyNumberFormat="1" applyFont="1" applyBorder="1" applyAlignment="1">
      <alignment vertical="center" wrapText="1"/>
    </xf>
    <xf numFmtId="0" fontId="22" fillId="0" borderId="18"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1" xfId="0"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Alignment="1">
      <alignment vertical="center"/>
    </xf>
    <xf numFmtId="3" fontId="22" fillId="0" borderId="19" xfId="0" applyNumberFormat="1" applyFont="1" applyFill="1" applyBorder="1" applyAlignment="1">
      <alignment vertical="center"/>
    </xf>
    <xf numFmtId="4" fontId="22" fillId="0" borderId="19" xfId="0" applyNumberFormat="1" applyFont="1" applyFill="1" applyBorder="1" applyAlignment="1">
      <alignment vertical="center"/>
    </xf>
    <xf numFmtId="10" fontId="17" fillId="0" borderId="15" xfId="0" applyNumberFormat="1" applyFont="1" applyFill="1" applyBorder="1" applyAlignment="1">
      <alignment vertical="center"/>
    </xf>
    <xf numFmtId="3" fontId="22" fillId="0" borderId="18" xfId="0" applyNumberFormat="1" applyFont="1" applyFill="1" applyBorder="1" applyAlignment="1">
      <alignment vertical="center"/>
    </xf>
    <xf numFmtId="3" fontId="22" fillId="0" borderId="0" xfId="0" applyNumberFormat="1" applyFont="1" applyFill="1" applyBorder="1" applyAlignment="1">
      <alignment vertical="center"/>
    </xf>
    <xf numFmtId="3" fontId="17" fillId="0" borderId="0" xfId="0" applyNumberFormat="1" applyFont="1" applyFill="1" applyBorder="1" applyAlignment="1">
      <alignment vertical="center"/>
    </xf>
    <xf numFmtId="0" fontId="22" fillId="0" borderId="17" xfId="0" applyFont="1" applyBorder="1" applyAlignment="1">
      <alignment vertical="center"/>
    </xf>
    <xf numFmtId="0" fontId="17" fillId="0" borderId="0" xfId="0" applyFont="1" applyBorder="1" applyAlignment="1">
      <alignment horizontal="left" vertical="center" wrapText="1"/>
    </xf>
    <xf numFmtId="0" fontId="17" fillId="0" borderId="18" xfId="0" applyFont="1" applyBorder="1" applyAlignment="1">
      <alignment vertical="center"/>
    </xf>
    <xf numFmtId="0" fontId="17" fillId="0" borderId="11" xfId="0" applyFont="1" applyBorder="1" applyAlignment="1">
      <alignment vertical="center"/>
    </xf>
    <xf numFmtId="3" fontId="17" fillId="0" borderId="11" xfId="0" applyNumberFormat="1" applyFont="1" applyBorder="1" applyAlignment="1">
      <alignment vertical="center"/>
    </xf>
    <xf numFmtId="3" fontId="22" fillId="0" borderId="11" xfId="0" applyNumberFormat="1" applyFont="1" applyBorder="1" applyAlignment="1">
      <alignment vertical="center"/>
    </xf>
    <xf numFmtId="0" fontId="22" fillId="0" borderId="12" xfId="0" applyFont="1" applyBorder="1" applyAlignment="1">
      <alignment vertical="center"/>
    </xf>
    <xf numFmtId="0" fontId="22" fillId="0" borderId="0" xfId="0" applyFont="1" applyBorder="1" applyAlignment="1">
      <alignment horizontal="left" vertical="center"/>
    </xf>
    <xf numFmtId="0" fontId="17" fillId="0" borderId="0" xfId="0" applyFont="1" applyBorder="1" applyAlignment="1">
      <alignment vertical="center"/>
    </xf>
    <xf numFmtId="0" fontId="17" fillId="0" borderId="12" xfId="0" applyFont="1" applyBorder="1" applyAlignment="1">
      <alignment vertical="center"/>
    </xf>
    <xf numFmtId="0" fontId="17" fillId="0" borderId="10" xfId="0" applyFont="1" applyBorder="1" applyAlignment="1">
      <alignment vertical="center"/>
    </xf>
    <xf numFmtId="3" fontId="17" fillId="0" borderId="10" xfId="0" applyNumberFormat="1" applyFont="1" applyBorder="1" applyAlignment="1">
      <alignment vertical="center"/>
    </xf>
    <xf numFmtId="3" fontId="22" fillId="0" borderId="10" xfId="0" applyNumberFormat="1" applyFont="1" applyBorder="1" applyAlignment="1">
      <alignment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22" fillId="0" borderId="18" xfId="0" applyFont="1" applyBorder="1" applyAlignment="1">
      <alignment vertical="center"/>
    </xf>
    <xf numFmtId="0" fontId="28" fillId="0" borderId="11" xfId="0" applyFont="1" applyBorder="1" applyAlignment="1">
      <alignment horizontal="center" vertical="center"/>
    </xf>
    <xf numFmtId="0" fontId="22" fillId="0" borderId="13" xfId="0" applyFont="1" applyBorder="1" applyAlignment="1">
      <alignment vertical="center"/>
    </xf>
    <xf numFmtId="0" fontId="28" fillId="0" borderId="14" xfId="0" applyFont="1" applyBorder="1" applyAlignment="1">
      <alignment horizontal="center" vertical="center"/>
    </xf>
    <xf numFmtId="3" fontId="17" fillId="0" borderId="0" xfId="0" applyNumberFormat="1" applyFont="1" applyBorder="1" applyAlignment="1">
      <alignment vertical="center"/>
    </xf>
    <xf numFmtId="3" fontId="22" fillId="0" borderId="0" xfId="0" applyNumberFormat="1" applyFont="1" applyBorder="1" applyAlignment="1">
      <alignment vertical="center"/>
    </xf>
    <xf numFmtId="0" fontId="31" fillId="0" borderId="0" xfId="0" applyFont="1" applyBorder="1" applyAlignment="1">
      <alignment vertical="center"/>
    </xf>
    <xf numFmtId="0" fontId="17" fillId="0" borderId="10" xfId="0" applyFont="1" applyBorder="1" applyAlignment="1">
      <alignment horizontal="center" vertical="center"/>
    </xf>
    <xf numFmtId="0" fontId="28" fillId="0" borderId="14" xfId="0" applyFont="1" applyBorder="1" applyAlignment="1">
      <alignment horizontal="left" vertical="center"/>
    </xf>
    <xf numFmtId="0" fontId="28" fillId="0" borderId="14" xfId="0" applyFont="1" applyBorder="1" applyAlignment="1">
      <alignment vertical="center"/>
    </xf>
    <xf numFmtId="3" fontId="28" fillId="0" borderId="14" xfId="0" applyNumberFormat="1" applyFont="1" applyFill="1" applyBorder="1" applyAlignment="1">
      <alignment horizontal="center" vertical="center" wrapText="1"/>
    </xf>
    <xf numFmtId="4" fontId="28" fillId="0" borderId="14" xfId="0" applyNumberFormat="1" applyFont="1" applyFill="1" applyBorder="1" applyAlignment="1">
      <alignment horizontal="center" vertical="center" wrapText="1"/>
    </xf>
    <xf numFmtId="3" fontId="29" fillId="0" borderId="14" xfId="0" applyNumberFormat="1" applyFont="1" applyFill="1" applyBorder="1" applyAlignment="1">
      <alignment horizontal="center" vertical="center" wrapText="1"/>
    </xf>
    <xf numFmtId="0" fontId="3" fillId="34" borderId="15" xfId="0" applyFont="1" applyFill="1" applyBorder="1" applyAlignment="1">
      <alignment vertical="center"/>
    </xf>
    <xf numFmtId="0" fontId="22" fillId="0" borderId="12" xfId="0" applyFont="1" applyFill="1" applyBorder="1" applyAlignment="1">
      <alignment vertical="center"/>
    </xf>
    <xf numFmtId="0" fontId="28" fillId="0" borderId="10" xfId="0" applyFont="1" applyFill="1" applyBorder="1" applyAlignment="1">
      <alignment horizontal="center" vertical="center"/>
    </xf>
    <xf numFmtId="0" fontId="28" fillId="0" borderId="0" xfId="0" applyFont="1" applyFill="1" applyBorder="1" applyAlignment="1">
      <alignment horizontal="center" vertical="center"/>
    </xf>
    <xf numFmtId="0" fontId="22" fillId="0" borderId="0" xfId="0" applyFont="1" applyFill="1" applyBorder="1" applyAlignment="1">
      <alignment horizontal="left" vertical="top"/>
    </xf>
    <xf numFmtId="0" fontId="17" fillId="0" borderId="0" xfId="0" applyFont="1" applyFill="1" applyBorder="1" applyAlignment="1">
      <alignment horizontal="left" vertical="center" wrapText="1"/>
    </xf>
    <xf numFmtId="0" fontId="28" fillId="0" borderId="0" xfId="0" applyFont="1" applyFill="1" applyAlignment="1">
      <alignment vertical="center"/>
    </xf>
    <xf numFmtId="3" fontId="22" fillId="0" borderId="0" xfId="0" applyNumberFormat="1" applyFont="1" applyFill="1" applyBorder="1" applyAlignment="1">
      <alignment horizontal="left" vertical="center" wrapText="1"/>
    </xf>
    <xf numFmtId="0" fontId="28" fillId="0" borderId="12"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0" xfId="0" applyFont="1" applyFill="1" applyBorder="1" applyAlignment="1">
      <alignment vertical="center"/>
    </xf>
    <xf numFmtId="3" fontId="28" fillId="0" borderId="0" xfId="0" applyNumberFormat="1" applyFont="1" applyFill="1" applyBorder="1" applyAlignment="1">
      <alignment vertical="center"/>
    </xf>
    <xf numFmtId="3" fontId="29" fillId="0" borderId="0" xfId="0" applyNumberFormat="1" applyFont="1" applyFill="1" applyBorder="1" applyAlignment="1">
      <alignment vertical="center"/>
    </xf>
    <xf numFmtId="0" fontId="28" fillId="0" borderId="13" xfId="0" applyFont="1" applyBorder="1" applyAlignment="1">
      <alignment horizontal="center" vertical="center"/>
    </xf>
    <xf numFmtId="0" fontId="22" fillId="0" borderId="0" xfId="0" applyFont="1" applyBorder="1" applyAlignment="1">
      <alignment vertical="top"/>
    </xf>
    <xf numFmtId="0" fontId="22" fillId="0" borderId="0" xfId="0" applyFont="1" applyBorder="1" applyAlignment="1">
      <alignment horizontal="left" vertical="top"/>
    </xf>
    <xf numFmtId="3" fontId="28" fillId="0" borderId="0" xfId="0" applyNumberFormat="1" applyFont="1" applyBorder="1" applyAlignment="1">
      <alignment vertical="center"/>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3" fontId="28" fillId="0" borderId="0" xfId="0" applyNumberFormat="1" applyFont="1" applyFill="1" applyAlignment="1">
      <alignment vertical="center"/>
    </xf>
    <xf numFmtId="3" fontId="29" fillId="0" borderId="0" xfId="0" applyNumberFormat="1" applyFont="1" applyFill="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vertical="center"/>
    </xf>
    <xf numFmtId="4" fontId="22" fillId="0" borderId="0" xfId="0" applyNumberFormat="1" applyFont="1" applyFill="1" applyBorder="1" applyAlignment="1">
      <alignment vertical="center"/>
    </xf>
    <xf numFmtId="10" fontId="17" fillId="0" borderId="0" xfId="0" applyNumberFormat="1" applyFont="1" applyFill="1" applyBorder="1" applyAlignment="1">
      <alignment vertical="center"/>
    </xf>
    <xf numFmtId="0" fontId="22" fillId="0" borderId="12"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left" vertical="center"/>
    </xf>
    <xf numFmtId="3" fontId="22" fillId="0" borderId="10" xfId="0" applyNumberFormat="1" applyFont="1" applyFill="1" applyBorder="1" applyAlignment="1">
      <alignment vertical="center"/>
    </xf>
    <xf numFmtId="4" fontId="22" fillId="0" borderId="10" xfId="0" applyNumberFormat="1" applyFont="1" applyFill="1" applyBorder="1" applyAlignment="1">
      <alignment vertical="center"/>
    </xf>
    <xf numFmtId="10" fontId="17" fillId="0" borderId="10" xfId="0" applyNumberFormat="1" applyFont="1" applyFill="1" applyBorder="1" applyAlignment="1">
      <alignment vertical="center"/>
    </xf>
    <xf numFmtId="3" fontId="22" fillId="0" borderId="20" xfId="0" applyNumberFormat="1" applyFont="1" applyFill="1" applyBorder="1" applyAlignment="1">
      <alignment vertical="center"/>
    </xf>
    <xf numFmtId="0" fontId="28" fillId="0" borderId="17" xfId="0" applyFont="1" applyBorder="1" applyAlignment="1">
      <alignment horizontal="center" vertical="center"/>
    </xf>
    <xf numFmtId="3" fontId="29" fillId="0" borderId="0" xfId="0" applyNumberFormat="1" applyFont="1" applyBorder="1" applyAlignment="1">
      <alignment vertical="center"/>
    </xf>
    <xf numFmtId="0" fontId="22" fillId="0" borderId="0" xfId="0" applyFont="1" applyFill="1" applyBorder="1" applyAlignment="1">
      <alignment horizontal="right" vertical="center"/>
    </xf>
    <xf numFmtId="0" fontId="17" fillId="0" borderId="0" xfId="0" applyFont="1" applyFill="1" applyBorder="1" applyAlignment="1">
      <alignment vertical="center" wrapText="1"/>
    </xf>
    <xf numFmtId="4" fontId="17" fillId="0" borderId="0" xfId="0" applyNumberFormat="1" applyFont="1" applyFill="1" applyBorder="1" applyAlignment="1">
      <alignment vertical="center"/>
    </xf>
    <xf numFmtId="0" fontId="11" fillId="38" borderId="16" xfId="0" applyFont="1" applyFill="1" applyBorder="1" applyAlignment="1">
      <alignment horizontal="left" vertical="center"/>
    </xf>
    <xf numFmtId="0" fontId="11" fillId="0" borderId="15" xfId="0" applyFont="1" applyBorder="1" applyAlignment="1">
      <alignment horizontal="left" vertical="center"/>
    </xf>
    <xf numFmtId="3" fontId="2" fillId="38" borderId="15" xfId="0" applyNumberFormat="1" applyFont="1" applyFill="1" applyBorder="1" applyAlignment="1">
      <alignment horizontal="right" vertical="center"/>
    </xf>
    <xf numFmtId="3" fontId="19" fillId="38" borderId="25" xfId="0" applyNumberFormat="1" applyFont="1" applyFill="1" applyBorder="1" applyAlignment="1">
      <alignment horizontal="center" vertical="center" wrapText="1"/>
    </xf>
    <xf numFmtId="3" fontId="2" fillId="0" borderId="34" xfId="0" applyNumberFormat="1" applyFont="1" applyFill="1" applyBorder="1" applyAlignment="1">
      <alignment horizontal="right" vertical="center" wrapText="1"/>
    </xf>
    <xf numFmtId="0" fontId="19" fillId="36" borderId="14" xfId="0" applyFont="1" applyFill="1" applyBorder="1" applyAlignment="1">
      <alignment vertical="center"/>
    </xf>
    <xf numFmtId="3" fontId="17" fillId="0" borderId="0" xfId="0" applyNumberFormat="1" applyFont="1" applyFill="1" applyBorder="1" applyAlignment="1">
      <alignment vertical="center" wrapText="1"/>
    </xf>
    <xf numFmtId="3" fontId="2" fillId="38" borderId="15" xfId="0" applyNumberFormat="1" applyFont="1" applyFill="1" applyBorder="1" applyAlignment="1">
      <alignment vertical="center" wrapText="1"/>
    </xf>
    <xf numFmtId="3" fontId="2" fillId="38" borderId="16" xfId="0" applyNumberFormat="1" applyFont="1" applyFill="1" applyBorder="1" applyAlignment="1">
      <alignment horizontal="center" vertical="center" wrapText="1"/>
    </xf>
    <xf numFmtId="3" fontId="2" fillId="38" borderId="15" xfId="0" applyNumberFormat="1" applyFont="1" applyFill="1" applyBorder="1" applyAlignment="1">
      <alignment horizontal="center" vertical="center" wrapText="1"/>
    </xf>
    <xf numFmtId="3" fontId="2" fillId="38" borderId="19" xfId="0" applyNumberFormat="1" applyFont="1" applyFill="1" applyBorder="1" applyAlignment="1">
      <alignment horizontal="center" vertical="center" wrapText="1"/>
    </xf>
    <xf numFmtId="3" fontId="2" fillId="0" borderId="13" xfId="0" applyNumberFormat="1" applyFont="1" applyFill="1" applyBorder="1" applyAlignment="1">
      <alignment vertical="center"/>
    </xf>
    <xf numFmtId="0" fontId="11" fillId="37" borderId="20" xfId="0" applyFont="1" applyFill="1" applyBorder="1" applyAlignment="1">
      <alignment horizontal="left" vertical="center" wrapText="1"/>
    </xf>
    <xf numFmtId="0" fontId="17" fillId="0" borderId="14" xfId="0" applyFont="1" applyBorder="1" applyAlignment="1">
      <alignment horizontal="left" vertical="center" wrapText="1"/>
    </xf>
    <xf numFmtId="0" fontId="11" fillId="37" borderId="15" xfId="0" applyFont="1" applyFill="1" applyBorder="1" applyAlignment="1">
      <alignment vertical="center"/>
    </xf>
    <xf numFmtId="0" fontId="2" fillId="34" borderId="15" xfId="0" applyFont="1" applyFill="1" applyBorder="1" applyAlignment="1">
      <alignment horizontal="center" vertical="center"/>
    </xf>
    <xf numFmtId="3" fontId="2" fillId="32" borderId="12" xfId="0" applyNumberFormat="1" applyFont="1" applyFill="1" applyBorder="1" applyAlignment="1">
      <alignment vertical="center"/>
    </xf>
    <xf numFmtId="3" fontId="2" fillId="0" borderId="13"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2" fillId="38" borderId="18" xfId="0" applyNumberFormat="1" applyFont="1" applyFill="1" applyBorder="1" applyAlignment="1">
      <alignment horizontal="center" vertical="center"/>
    </xf>
    <xf numFmtId="0" fontId="2" fillId="34" borderId="20" xfId="0" applyFont="1" applyFill="1" applyBorder="1" applyAlignment="1">
      <alignment horizontal="center" vertical="center"/>
    </xf>
    <xf numFmtId="0" fontId="2" fillId="37" borderId="12" xfId="0" applyFont="1" applyFill="1" applyBorder="1" applyAlignment="1">
      <alignment horizontal="center" vertical="center"/>
    </xf>
    <xf numFmtId="0" fontId="2" fillId="0" borderId="0" xfId="0" applyFont="1" applyFill="1" applyBorder="1" applyAlignment="1">
      <alignment vertical="center"/>
    </xf>
    <xf numFmtId="3" fontId="2" fillId="0" borderId="19" xfId="0" applyNumberFormat="1" applyFont="1" applyFill="1" applyBorder="1" applyAlignment="1">
      <alignment vertical="center"/>
    </xf>
    <xf numFmtId="3" fontId="2" fillId="0" borderId="19" xfId="0" applyNumberFormat="1" applyFont="1" applyBorder="1" applyAlignment="1">
      <alignment vertical="center"/>
    </xf>
    <xf numFmtId="4" fontId="2" fillId="0" borderId="19" xfId="0" applyNumberFormat="1" applyFont="1" applyFill="1" applyBorder="1" applyAlignment="1">
      <alignment vertical="center"/>
    </xf>
    <xf numFmtId="10" fontId="2" fillId="0" borderId="19" xfId="0" applyNumberFormat="1" applyFont="1" applyFill="1" applyBorder="1" applyAlignment="1">
      <alignment vertical="center"/>
    </xf>
    <xf numFmtId="3" fontId="8" fillId="0" borderId="19" xfId="0" applyNumberFormat="1" applyFont="1" applyFill="1" applyBorder="1" applyAlignment="1">
      <alignment vertical="center"/>
    </xf>
    <xf numFmtId="49" fontId="2" fillId="0" borderId="11" xfId="0" applyNumberFormat="1" applyFont="1" applyBorder="1" applyAlignment="1">
      <alignment horizontal="left" vertical="center"/>
    </xf>
    <xf numFmtId="0" fontId="10" fillId="38" borderId="0" xfId="0" applyFont="1" applyFill="1" applyBorder="1" applyAlignment="1">
      <alignment vertical="center"/>
    </xf>
    <xf numFmtId="49" fontId="2" fillId="0" borderId="18" xfId="0" applyNumberFormat="1" applyFont="1" applyBorder="1" applyAlignment="1">
      <alignment horizontal="left" vertical="center"/>
    </xf>
    <xf numFmtId="3" fontId="4" fillId="0" borderId="25" xfId="0" applyNumberFormat="1" applyFont="1" applyFill="1" applyBorder="1" applyAlignment="1">
      <alignment horizontal="center" vertical="center" wrapText="1"/>
    </xf>
    <xf numFmtId="3" fontId="2" fillId="0" borderId="10" xfId="0" applyNumberFormat="1" applyFont="1" applyFill="1" applyBorder="1" applyAlignment="1">
      <alignment vertical="center"/>
    </xf>
    <xf numFmtId="3" fontId="2" fillId="0" borderId="10" xfId="0" applyNumberFormat="1" applyFont="1" applyBorder="1" applyAlignment="1">
      <alignment vertical="center"/>
    </xf>
    <xf numFmtId="4" fontId="2" fillId="0" borderId="10" xfId="0" applyNumberFormat="1" applyFont="1" applyFill="1" applyBorder="1" applyAlignment="1">
      <alignment vertical="center"/>
    </xf>
    <xf numFmtId="4" fontId="2" fillId="0" borderId="12" xfId="0" applyNumberFormat="1" applyFont="1" applyFill="1" applyBorder="1" applyAlignment="1">
      <alignment vertical="center"/>
    </xf>
    <xf numFmtId="0" fontId="2" fillId="38" borderId="12" xfId="0" applyFont="1" applyFill="1" applyBorder="1" applyAlignment="1">
      <alignment horizontal="left" vertical="center"/>
    </xf>
    <xf numFmtId="0" fontId="11" fillId="38" borderId="19" xfId="0" applyFont="1" applyFill="1" applyBorder="1" applyAlignment="1">
      <alignment horizontal="left" vertical="center" wrapText="1"/>
    </xf>
    <xf numFmtId="3" fontId="2" fillId="38" borderId="12" xfId="0" applyNumberFormat="1" applyFont="1" applyFill="1" applyBorder="1" applyAlignment="1">
      <alignment vertical="center"/>
    </xf>
    <xf numFmtId="3" fontId="4" fillId="38" borderId="25" xfId="0" applyNumberFormat="1" applyFont="1" applyFill="1" applyBorder="1" applyAlignment="1">
      <alignment horizontal="center" vertical="center" wrapText="1"/>
    </xf>
    <xf numFmtId="3" fontId="19" fillId="0" borderId="24" xfId="0" applyNumberFormat="1" applyFont="1" applyFill="1" applyBorder="1" applyAlignment="1">
      <alignment horizontal="center" vertical="center" wrapText="1"/>
    </xf>
    <xf numFmtId="0" fontId="17" fillId="0" borderId="14" xfId="0" applyFont="1" applyBorder="1" applyAlignment="1">
      <alignment vertical="center"/>
    </xf>
    <xf numFmtId="0" fontId="2" fillId="0" borderId="20" xfId="0" applyFont="1" applyBorder="1" applyAlignment="1">
      <alignment horizontal="left" vertical="center"/>
    </xf>
    <xf numFmtId="3" fontId="17" fillId="0" borderId="14" xfId="0" applyNumberFormat="1" applyFont="1" applyBorder="1" applyAlignment="1">
      <alignment vertical="center"/>
    </xf>
    <xf numFmtId="3" fontId="22" fillId="0" borderId="14" xfId="0" applyNumberFormat="1" applyFont="1" applyBorder="1" applyAlignment="1">
      <alignment vertical="center"/>
    </xf>
    <xf numFmtId="3" fontId="21" fillId="0" borderId="27" xfId="0" applyNumberFormat="1" applyFont="1" applyFill="1" applyBorder="1" applyAlignment="1">
      <alignment horizontal="center" vertical="center" wrapText="1"/>
    </xf>
    <xf numFmtId="0" fontId="2" fillId="0" borderId="13" xfId="0" applyFont="1" applyBorder="1" applyAlignment="1">
      <alignment horizontal="left" vertical="center"/>
    </xf>
    <xf numFmtId="0" fontId="2" fillId="0" borderId="16" xfId="0" applyFont="1" applyBorder="1" applyAlignment="1">
      <alignment horizontal="left" vertical="center"/>
    </xf>
    <xf numFmtId="0" fontId="84" fillId="0" borderId="15" xfId="0" applyFont="1" applyBorder="1" applyAlignment="1">
      <alignment horizontal="left" vertical="center"/>
    </xf>
    <xf numFmtId="3" fontId="2" fillId="6" borderId="12" xfId="0" applyNumberFormat="1" applyFont="1" applyFill="1" applyBorder="1" applyAlignment="1">
      <alignment vertical="center"/>
    </xf>
    <xf numFmtId="3" fontId="2" fillId="38" borderId="11" xfId="0" applyNumberFormat="1" applyFont="1" applyFill="1" applyBorder="1" applyAlignment="1">
      <alignment vertical="center"/>
    </xf>
    <xf numFmtId="49" fontId="2" fillId="38" borderId="0" xfId="0" applyNumberFormat="1" applyFont="1" applyFill="1" applyBorder="1" applyAlignment="1">
      <alignment vertical="center"/>
    </xf>
    <xf numFmtId="0" fontId="11" fillId="38" borderId="0" xfId="0" applyFont="1" applyFill="1" applyBorder="1" applyAlignment="1">
      <alignment vertical="center" wrapText="1"/>
    </xf>
    <xf numFmtId="10" fontId="2" fillId="38" borderId="0" xfId="0" applyNumberFormat="1" applyFont="1" applyFill="1" applyBorder="1" applyAlignment="1">
      <alignment vertical="center"/>
    </xf>
    <xf numFmtId="3" fontId="8" fillId="38" borderId="0" xfId="0" applyNumberFormat="1" applyFont="1" applyFill="1" applyBorder="1" applyAlignment="1">
      <alignment vertical="center"/>
    </xf>
    <xf numFmtId="0" fontId="2" fillId="0" borderId="19" xfId="0" applyFont="1" applyBorder="1" applyAlignment="1">
      <alignment horizontal="center" vertical="center"/>
    </xf>
    <xf numFmtId="49" fontId="2" fillId="38" borderId="13" xfId="0" applyNumberFormat="1" applyFont="1" applyFill="1" applyBorder="1" applyAlignment="1">
      <alignment vertical="center"/>
    </xf>
    <xf numFmtId="0" fontId="2" fillId="38" borderId="14" xfId="0" applyFont="1" applyFill="1" applyBorder="1" applyAlignment="1">
      <alignment vertical="center"/>
    </xf>
    <xf numFmtId="0" fontId="2" fillId="38" borderId="14" xfId="0" applyFont="1" applyFill="1" applyBorder="1" applyAlignment="1">
      <alignment horizontal="left" vertical="center"/>
    </xf>
    <xf numFmtId="49" fontId="2" fillId="38" borderId="10" xfId="0" applyNumberFormat="1" applyFont="1" applyFill="1" applyBorder="1" applyAlignment="1">
      <alignment vertical="center"/>
    </xf>
    <xf numFmtId="49" fontId="2" fillId="38" borderId="12" xfId="0" applyNumberFormat="1" applyFont="1" applyFill="1" applyBorder="1" applyAlignment="1">
      <alignment horizontal="left" vertical="center"/>
    </xf>
    <xf numFmtId="3" fontId="10" fillId="0" borderId="0" xfId="0" applyNumberFormat="1" applyFont="1" applyFill="1" applyBorder="1" applyAlignment="1">
      <alignment vertical="center"/>
    </xf>
    <xf numFmtId="3" fontId="85" fillId="0" borderId="15" xfId="0" applyNumberFormat="1" applyFont="1" applyFill="1" applyBorder="1" applyAlignment="1">
      <alignment vertical="center"/>
    </xf>
    <xf numFmtId="3" fontId="2" fillId="0" borderId="19" xfId="0" applyNumberFormat="1" applyFont="1" applyFill="1" applyBorder="1" applyAlignment="1">
      <alignment horizontal="right" vertical="center"/>
    </xf>
    <xf numFmtId="3" fontId="17" fillId="0" borderId="11" xfId="0" applyNumberFormat="1" applyFont="1" applyFill="1" applyBorder="1" applyAlignment="1">
      <alignment vertical="center"/>
    </xf>
    <xf numFmtId="3" fontId="3" fillId="0" borderId="0" xfId="0" applyNumberFormat="1" applyFont="1" applyFill="1" applyBorder="1" applyAlignment="1">
      <alignment vertical="center"/>
    </xf>
    <xf numFmtId="0" fontId="10" fillId="0" borderId="0" xfId="0" applyFont="1" applyFill="1" applyAlignment="1">
      <alignment vertical="center"/>
    </xf>
    <xf numFmtId="3" fontId="17" fillId="0" borderId="14" xfId="0" applyNumberFormat="1" applyFont="1" applyFill="1" applyBorder="1" applyAlignment="1">
      <alignment vertical="center"/>
    </xf>
    <xf numFmtId="0" fontId="3" fillId="0" borderId="0" xfId="0" applyFont="1" applyFill="1" applyBorder="1" applyAlignment="1">
      <alignment vertical="center"/>
    </xf>
    <xf numFmtId="3" fontId="86" fillId="0" borderId="15" xfId="0" applyNumberFormat="1" applyFont="1" applyFill="1" applyBorder="1" applyAlignment="1">
      <alignment horizontal="right" vertical="center"/>
    </xf>
    <xf numFmtId="3" fontId="86" fillId="0" borderId="15" xfId="0" applyNumberFormat="1" applyFont="1" applyFill="1" applyBorder="1" applyAlignment="1">
      <alignment vertical="center"/>
    </xf>
    <xf numFmtId="0" fontId="17" fillId="0" borderId="0" xfId="0" applyFont="1" applyFill="1" applyBorder="1" applyAlignment="1">
      <alignment vertical="center"/>
    </xf>
    <xf numFmtId="3" fontId="2" fillId="0" borderId="19" xfId="0" applyNumberFormat="1" applyFont="1" applyFill="1" applyBorder="1" applyAlignment="1">
      <alignment horizontal="center" vertical="center"/>
    </xf>
    <xf numFmtId="3" fontId="11" fillId="0" borderId="16"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xf>
    <xf numFmtId="0" fontId="85" fillId="0" borderId="15" xfId="0" applyFont="1" applyFill="1" applyBorder="1" applyAlignment="1">
      <alignment vertical="center"/>
    </xf>
    <xf numFmtId="3" fontId="2" fillId="0" borderId="16" xfId="0" applyNumberFormat="1" applyFont="1" applyFill="1" applyBorder="1" applyAlignment="1">
      <alignment vertical="center" wrapText="1"/>
    </xf>
    <xf numFmtId="3" fontId="85" fillId="0" borderId="16" xfId="0" applyNumberFormat="1" applyFont="1" applyFill="1" applyBorder="1" applyAlignment="1">
      <alignment vertical="center"/>
    </xf>
    <xf numFmtId="0" fontId="11" fillId="37" borderId="15" xfId="0" applyFont="1" applyFill="1" applyBorder="1" applyAlignment="1">
      <alignment horizontal="left" vertical="center"/>
    </xf>
    <xf numFmtId="3" fontId="8" fillId="43" borderId="31" xfId="0" applyNumberFormat="1" applyFont="1" applyFill="1" applyBorder="1" applyAlignment="1">
      <alignment horizontal="center" vertical="center"/>
    </xf>
    <xf numFmtId="172" fontId="2" fillId="0" borderId="16" xfId="0" applyNumberFormat="1" applyFont="1" applyFill="1" applyBorder="1" applyAlignment="1">
      <alignment vertical="center"/>
    </xf>
    <xf numFmtId="172" fontId="2" fillId="0" borderId="15" xfId="0" applyNumberFormat="1" applyFont="1" applyFill="1" applyBorder="1" applyAlignment="1">
      <alignment vertical="center"/>
    </xf>
    <xf numFmtId="172" fontId="2" fillId="37" borderId="15" xfId="0" applyNumberFormat="1" applyFont="1" applyFill="1" applyBorder="1" applyAlignment="1">
      <alignment vertical="center"/>
    </xf>
    <xf numFmtId="172" fontId="2" fillId="38" borderId="15" xfId="0" applyNumberFormat="1" applyFont="1" applyFill="1" applyBorder="1" applyAlignment="1">
      <alignment vertical="center"/>
    </xf>
    <xf numFmtId="172" fontId="2" fillId="0" borderId="19" xfId="0" applyNumberFormat="1" applyFont="1" applyFill="1" applyBorder="1" applyAlignment="1">
      <alignment vertical="center"/>
    </xf>
    <xf numFmtId="172" fontId="11" fillId="0" borderId="15" xfId="0" applyNumberFormat="1" applyFont="1" applyFill="1" applyBorder="1" applyAlignment="1">
      <alignment horizontal="right" vertical="center" wrapText="1"/>
    </xf>
    <xf numFmtId="172" fontId="3" fillId="0" borderId="0" xfId="0" applyNumberFormat="1" applyFont="1" applyAlignment="1">
      <alignment vertical="center"/>
    </xf>
    <xf numFmtId="172" fontId="2" fillId="0" borderId="15" xfId="0" applyNumberFormat="1" applyFont="1" applyFill="1" applyBorder="1" applyAlignment="1">
      <alignment horizontal="right" vertical="center"/>
    </xf>
    <xf numFmtId="172" fontId="2" fillId="0" borderId="15" xfId="0" applyNumberFormat="1" applyFont="1" applyFill="1" applyBorder="1" applyAlignment="1">
      <alignment vertical="center" wrapText="1"/>
    </xf>
    <xf numFmtId="0" fontId="8" fillId="0" borderId="0" xfId="0" applyFont="1" applyBorder="1" applyAlignment="1">
      <alignment horizontal="left" vertical="top"/>
    </xf>
    <xf numFmtId="0" fontId="2" fillId="0" borderId="14" xfId="0" applyFont="1" applyBorder="1" applyAlignment="1">
      <alignment horizontal="left" vertical="center" wrapText="1"/>
    </xf>
    <xf numFmtId="0" fontId="8" fillId="0" borderId="17" xfId="0" applyFont="1" applyBorder="1" applyAlignment="1">
      <alignment vertical="center"/>
    </xf>
    <xf numFmtId="0" fontId="8" fillId="0" borderId="11" xfId="0" applyFont="1" applyBorder="1" applyAlignment="1">
      <alignment horizontal="left" vertical="top"/>
    </xf>
    <xf numFmtId="0" fontId="22" fillId="0" borderId="14" xfId="0" applyFont="1" applyBorder="1" applyAlignment="1">
      <alignment horizontal="left" vertical="top"/>
    </xf>
    <xf numFmtId="3" fontId="2" fillId="38" borderId="16" xfId="0" applyNumberFormat="1" applyFont="1" applyFill="1" applyBorder="1" applyAlignment="1">
      <alignment horizontal="right" vertical="center" wrapText="1"/>
    </xf>
    <xf numFmtId="3" fontId="85" fillId="38" borderId="15" xfId="0" applyNumberFormat="1" applyFont="1" applyFill="1" applyBorder="1" applyAlignment="1">
      <alignment vertical="center"/>
    </xf>
    <xf numFmtId="3" fontId="2" fillId="38" borderId="19" xfId="0" applyNumberFormat="1" applyFont="1" applyFill="1" applyBorder="1" applyAlignment="1">
      <alignment horizontal="right" vertical="center"/>
    </xf>
    <xf numFmtId="4" fontId="2" fillId="38" borderId="16" xfId="0" applyNumberFormat="1" applyFont="1" applyFill="1" applyBorder="1" applyAlignment="1">
      <alignment vertical="center"/>
    </xf>
    <xf numFmtId="3" fontId="11" fillId="38" borderId="15" xfId="0" applyNumberFormat="1" applyFont="1" applyFill="1" applyBorder="1" applyAlignment="1">
      <alignment horizontal="right" vertical="center" wrapText="1"/>
    </xf>
    <xf numFmtId="3" fontId="86" fillId="38" borderId="15" xfId="0" applyNumberFormat="1" applyFont="1" applyFill="1" applyBorder="1" applyAlignment="1">
      <alignment vertical="center"/>
    </xf>
    <xf numFmtId="3" fontId="2" fillId="38" borderId="16" xfId="0" applyNumberFormat="1" applyFont="1" applyFill="1" applyBorder="1" applyAlignment="1">
      <alignment horizontal="right" vertical="center"/>
    </xf>
    <xf numFmtId="3" fontId="2" fillId="38" borderId="16" xfId="0" applyNumberFormat="1" applyFont="1" applyFill="1" applyBorder="1" applyAlignment="1">
      <alignment vertical="center" wrapText="1"/>
    </xf>
    <xf numFmtId="3" fontId="2" fillId="38" borderId="12" xfId="0" applyNumberFormat="1" applyFont="1" applyFill="1" applyBorder="1" applyAlignment="1">
      <alignment horizontal="center" vertical="center" wrapText="1"/>
    </xf>
    <xf numFmtId="3" fontId="2" fillId="38" borderId="34" xfId="0" applyNumberFormat="1" applyFont="1" applyFill="1" applyBorder="1" applyAlignment="1">
      <alignment horizontal="right" vertical="center"/>
    </xf>
    <xf numFmtId="0" fontId="2" fillId="37" borderId="14" xfId="0" applyFont="1" applyFill="1" applyBorder="1" applyAlignment="1">
      <alignment vertical="center"/>
    </xf>
    <xf numFmtId="3" fontId="2" fillId="38" borderId="34" xfId="0" applyNumberFormat="1" applyFont="1" applyFill="1" applyBorder="1" applyAlignment="1">
      <alignment vertical="center"/>
    </xf>
    <xf numFmtId="3" fontId="85" fillId="38" borderId="16" xfId="0" applyNumberFormat="1" applyFont="1" applyFill="1" applyBorder="1" applyAlignment="1">
      <alignment vertical="center"/>
    </xf>
    <xf numFmtId="3" fontId="85" fillId="38" borderId="15" xfId="0" applyNumberFormat="1" applyFont="1" applyFill="1" applyBorder="1" applyAlignment="1">
      <alignment horizontal="right" vertical="center"/>
    </xf>
    <xf numFmtId="0" fontId="8" fillId="0" borderId="15" xfId="0" applyFont="1" applyBorder="1" applyAlignment="1">
      <alignment horizontal="left" vertical="center"/>
    </xf>
    <xf numFmtId="1" fontId="85" fillId="38" borderId="15" xfId="0" applyNumberFormat="1" applyFont="1" applyFill="1" applyBorder="1" applyAlignment="1">
      <alignment vertical="center"/>
    </xf>
    <xf numFmtId="0" fontId="87" fillId="0" borderId="0" xfId="0" applyFont="1" applyBorder="1" applyAlignment="1">
      <alignment horizontal="center" vertical="center"/>
    </xf>
    <xf numFmtId="0" fontId="8" fillId="0" borderId="0" xfId="0" applyFont="1" applyBorder="1" applyAlignment="1">
      <alignment horizontal="center" vertical="center"/>
    </xf>
    <xf numFmtId="0" fontId="87" fillId="0" borderId="0" xfId="0" applyFont="1" applyBorder="1" applyAlignment="1">
      <alignment vertical="center"/>
    </xf>
    <xf numFmtId="3" fontId="88" fillId="6" borderId="27" xfId="0" applyNumberFormat="1" applyFont="1" applyFill="1" applyBorder="1" applyAlignment="1">
      <alignment horizontal="center" vertical="center" wrapText="1"/>
    </xf>
    <xf numFmtId="3" fontId="89" fillId="0" borderId="24" xfId="0" applyNumberFormat="1" applyFont="1" applyFill="1" applyBorder="1" applyAlignment="1">
      <alignment horizontal="center" vertical="center" wrapText="1"/>
    </xf>
    <xf numFmtId="3" fontId="90" fillId="0" borderId="27" xfId="0" applyNumberFormat="1" applyFont="1" applyFill="1" applyBorder="1" applyAlignment="1">
      <alignment horizontal="center" vertical="center" wrapText="1"/>
    </xf>
    <xf numFmtId="0" fontId="8" fillId="38" borderId="15" xfId="0" applyFont="1" applyFill="1" applyBorder="1" applyAlignment="1">
      <alignment horizontal="left" vertical="center"/>
    </xf>
    <xf numFmtId="0" fontId="8" fillId="0" borderId="20" xfId="0" applyFont="1" applyBorder="1" applyAlignment="1">
      <alignment horizontal="left" vertical="center"/>
    </xf>
    <xf numFmtId="0" fontId="14" fillId="32" borderId="20" xfId="0" applyFont="1" applyFill="1" applyBorder="1" applyAlignment="1">
      <alignment vertical="center"/>
    </xf>
    <xf numFmtId="10" fontId="2" fillId="32" borderId="19" xfId="0" applyNumberFormat="1" applyFont="1" applyFill="1" applyBorder="1" applyAlignment="1">
      <alignment vertical="center"/>
    </xf>
    <xf numFmtId="3" fontId="2" fillId="0" borderId="12" xfId="0" applyNumberFormat="1" applyFont="1" applyFill="1" applyBorder="1" applyAlignment="1">
      <alignment vertical="center" wrapText="1"/>
    </xf>
    <xf numFmtId="0" fontId="14" fillId="36" borderId="15" xfId="0" applyFont="1" applyFill="1" applyBorder="1" applyAlignment="1">
      <alignment horizontal="center" vertical="center"/>
    </xf>
    <xf numFmtId="0" fontId="91" fillId="34" borderId="15" xfId="0" applyFont="1" applyFill="1" applyBorder="1" applyAlignment="1">
      <alignment horizontal="center" vertical="center"/>
    </xf>
    <xf numFmtId="0" fontId="2" fillId="37" borderId="19" xfId="0" applyFont="1" applyFill="1" applyBorder="1" applyAlignment="1">
      <alignment horizontal="center" vertical="center"/>
    </xf>
    <xf numFmtId="0" fontId="16"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28" fillId="0" borderId="0" xfId="0" applyFont="1" applyAlignment="1">
      <alignment horizontal="center" vertical="center"/>
    </xf>
    <xf numFmtId="3" fontId="2" fillId="38" borderId="16" xfId="0" applyNumberFormat="1" applyFont="1" applyFill="1" applyBorder="1" applyAlignment="1">
      <alignment horizontal="center" vertical="center"/>
    </xf>
    <xf numFmtId="3" fontId="2" fillId="38" borderId="15" xfId="0" applyNumberFormat="1" applyFont="1" applyFill="1" applyBorder="1" applyAlignment="1">
      <alignment horizontal="center" vertical="center"/>
    </xf>
    <xf numFmtId="3" fontId="2" fillId="37" borderId="15"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0" fontId="2" fillId="0" borderId="0" xfId="0" applyFont="1" applyFill="1" applyAlignment="1">
      <alignment horizontal="center" vertical="center"/>
    </xf>
    <xf numFmtId="3" fontId="2" fillId="38" borderId="34" xfId="0" applyNumberFormat="1" applyFont="1" applyFill="1" applyBorder="1" applyAlignment="1">
      <alignment horizontal="center" vertical="center"/>
    </xf>
    <xf numFmtId="0" fontId="8" fillId="0" borderId="0" xfId="0" applyFont="1" applyFill="1" applyAlignment="1">
      <alignment horizontal="center" vertical="center"/>
    </xf>
    <xf numFmtId="0" fontId="17" fillId="0" borderId="0" xfId="0" applyFont="1" applyAlignment="1">
      <alignment horizontal="center" vertical="center"/>
    </xf>
    <xf numFmtId="0" fontId="31" fillId="0" borderId="0" xfId="0" applyFont="1" applyBorder="1" applyAlignment="1">
      <alignment horizontal="center" vertical="center"/>
    </xf>
    <xf numFmtId="3" fontId="17" fillId="0" borderId="14" xfId="0" applyNumberFormat="1" applyFont="1" applyBorder="1" applyAlignment="1">
      <alignment horizontal="center" vertical="center"/>
    </xf>
    <xf numFmtId="3" fontId="2" fillId="34" borderId="15" xfId="0" applyNumberFormat="1" applyFont="1" applyFill="1" applyBorder="1" applyAlignment="1">
      <alignment horizontal="center" vertical="center"/>
    </xf>
    <xf numFmtId="0" fontId="17" fillId="0" borderId="0" xfId="0" applyFont="1" applyFill="1" applyAlignment="1">
      <alignment horizontal="center" vertical="center"/>
    </xf>
    <xf numFmtId="0" fontId="22" fillId="0" borderId="0" xfId="0" applyFont="1" applyFill="1" applyAlignment="1">
      <alignment horizontal="center" vertical="center"/>
    </xf>
    <xf numFmtId="3" fontId="17" fillId="0" borderId="0" xfId="0" applyNumberFormat="1" applyFont="1" applyAlignment="1">
      <alignment horizontal="center" vertical="center"/>
    </xf>
    <xf numFmtId="3" fontId="8" fillId="32" borderId="15" xfId="0" applyNumberFormat="1" applyFont="1" applyFill="1" applyBorder="1" applyAlignment="1">
      <alignment horizontal="center" vertical="center"/>
    </xf>
    <xf numFmtId="0" fontId="8" fillId="38" borderId="0" xfId="0" applyFont="1" applyFill="1" applyAlignment="1">
      <alignment horizontal="center" vertical="center"/>
    </xf>
    <xf numFmtId="0" fontId="28" fillId="0" borderId="0" xfId="0" applyFont="1" applyFill="1" applyAlignment="1">
      <alignment horizontal="center" vertical="center"/>
    </xf>
    <xf numFmtId="3" fontId="22"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0" fontId="3" fillId="0" borderId="0" xfId="0" applyFont="1" applyFill="1" applyAlignment="1">
      <alignment horizontal="center" vertical="center"/>
    </xf>
    <xf numFmtId="3" fontId="2" fillId="0" borderId="12" xfId="0" applyNumberFormat="1" applyFont="1" applyFill="1" applyBorder="1" applyAlignment="1">
      <alignment horizontal="center" vertical="center"/>
    </xf>
    <xf numFmtId="3" fontId="2" fillId="37" borderId="12" xfId="0" applyNumberFormat="1" applyFont="1" applyFill="1" applyBorder="1" applyAlignment="1">
      <alignment horizontal="center" vertical="center"/>
    </xf>
    <xf numFmtId="3" fontId="2" fillId="32" borderId="12"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xf>
    <xf numFmtId="0" fontId="2" fillId="0" borderId="0" xfId="0" applyFont="1" applyAlignment="1">
      <alignment horizontal="center"/>
    </xf>
    <xf numFmtId="0" fontId="92" fillId="0" borderId="0" xfId="0" applyFont="1" applyBorder="1" applyAlignment="1">
      <alignment horizontal="left" vertical="center"/>
    </xf>
    <xf numFmtId="0" fontId="92" fillId="0" borderId="0" xfId="0" applyFont="1" applyBorder="1" applyAlignment="1">
      <alignment vertical="center"/>
    </xf>
    <xf numFmtId="0" fontId="2" fillId="0" borderId="14" xfId="0" applyNumberFormat="1" applyFont="1" applyBorder="1" applyAlignment="1">
      <alignment horizontal="left" vertical="center"/>
    </xf>
    <xf numFmtId="0" fontId="8" fillId="0" borderId="10" xfId="0" applyFont="1" applyBorder="1" applyAlignment="1">
      <alignment vertical="center"/>
    </xf>
    <xf numFmtId="0" fontId="8" fillId="41" borderId="16" xfId="0" applyFont="1" applyFill="1" applyBorder="1" applyAlignment="1">
      <alignment horizontal="left" vertical="center"/>
    </xf>
    <xf numFmtId="0" fontId="14" fillId="38" borderId="16" xfId="0" applyFont="1" applyFill="1" applyBorder="1" applyAlignment="1">
      <alignment horizontal="left" vertical="center"/>
    </xf>
    <xf numFmtId="0" fontId="8" fillId="0" borderId="15" xfId="0" applyFont="1" applyBorder="1" applyAlignment="1">
      <alignment vertical="center"/>
    </xf>
    <xf numFmtId="0" fontId="8" fillId="0" borderId="15" xfId="0" applyFont="1" applyFill="1" applyBorder="1" applyAlignment="1">
      <alignment horizontal="left" vertical="center"/>
    </xf>
    <xf numFmtId="0" fontId="8" fillId="37" borderId="15" xfId="0" applyFont="1" applyFill="1" applyBorder="1" applyAlignment="1">
      <alignment vertical="center"/>
    </xf>
    <xf numFmtId="0" fontId="8" fillId="41" borderId="15" xfId="0" applyFont="1" applyFill="1" applyBorder="1" applyAlignment="1">
      <alignment horizontal="left" vertical="center"/>
    </xf>
    <xf numFmtId="0" fontId="8" fillId="0" borderId="15" xfId="0" applyFont="1" applyFill="1" applyBorder="1" applyAlignment="1">
      <alignment vertical="center"/>
    </xf>
    <xf numFmtId="3" fontId="4" fillId="38" borderId="27" xfId="0" applyNumberFormat="1" applyFont="1" applyFill="1" applyBorder="1" applyAlignment="1">
      <alignment horizontal="center" vertical="center" wrapText="1"/>
    </xf>
    <xf numFmtId="3" fontId="4" fillId="38" borderId="24" xfId="0" applyNumberFormat="1" applyFont="1" applyFill="1" applyBorder="1" applyAlignment="1">
      <alignment horizontal="center" vertical="center" wrapText="1"/>
    </xf>
    <xf numFmtId="3" fontId="20" fillId="38" borderId="27" xfId="0" applyNumberFormat="1" applyFont="1" applyFill="1" applyBorder="1" applyAlignment="1">
      <alignment horizontal="center" vertical="center" wrapText="1"/>
    </xf>
    <xf numFmtId="3" fontId="2" fillId="38" borderId="13" xfId="0" applyNumberFormat="1" applyFont="1" applyFill="1" applyBorder="1" applyAlignment="1">
      <alignment vertical="center"/>
    </xf>
    <xf numFmtId="3" fontId="85" fillId="38" borderId="12" xfId="0" applyNumberFormat="1" applyFont="1" applyFill="1" applyBorder="1" applyAlignment="1">
      <alignment vertical="center"/>
    </xf>
    <xf numFmtId="3" fontId="2" fillId="38" borderId="12" xfId="0" applyNumberFormat="1" applyFont="1" applyFill="1" applyBorder="1" applyAlignment="1">
      <alignment horizontal="right" vertical="center"/>
    </xf>
    <xf numFmtId="3" fontId="88" fillId="38" borderId="27" xfId="0" applyNumberFormat="1" applyFont="1" applyFill="1" applyBorder="1" applyAlignment="1">
      <alignment horizontal="center" vertical="center" wrapText="1"/>
    </xf>
    <xf numFmtId="3" fontId="10" fillId="38" borderId="0" xfId="0" applyNumberFormat="1" applyFont="1" applyFill="1" applyBorder="1" applyAlignment="1">
      <alignment vertical="center"/>
    </xf>
    <xf numFmtId="3" fontId="10" fillId="38" borderId="0" xfId="0" applyNumberFormat="1" applyFont="1" applyFill="1" applyBorder="1" applyAlignment="1">
      <alignment horizontal="center" vertical="center" wrapText="1"/>
    </xf>
    <xf numFmtId="3" fontId="28" fillId="38" borderId="0" xfId="0" applyNumberFormat="1" applyFont="1" applyFill="1" applyBorder="1" applyAlignment="1">
      <alignment horizontal="center" vertical="center" wrapText="1"/>
    </xf>
    <xf numFmtId="0" fontId="3" fillId="38" borderId="0" xfId="0" applyFont="1" applyFill="1" applyAlignment="1">
      <alignment vertical="center"/>
    </xf>
    <xf numFmtId="3" fontId="17" fillId="38" borderId="0" xfId="0" applyNumberFormat="1" applyFont="1" applyFill="1" applyAlignment="1">
      <alignment vertical="center"/>
    </xf>
    <xf numFmtId="3" fontId="3" fillId="38" borderId="0" xfId="0" applyNumberFormat="1" applyFont="1" applyFill="1" applyBorder="1" applyAlignment="1">
      <alignment horizontal="center" vertical="center" wrapText="1"/>
    </xf>
    <xf numFmtId="3" fontId="28" fillId="38" borderId="0" xfId="0" applyNumberFormat="1" applyFont="1" applyFill="1" applyAlignment="1">
      <alignment vertical="center"/>
    </xf>
    <xf numFmtId="3" fontId="17" fillId="38" borderId="0" xfId="0" applyNumberFormat="1" applyFont="1" applyFill="1" applyBorder="1" applyAlignment="1">
      <alignment vertical="center" wrapText="1"/>
    </xf>
    <xf numFmtId="3" fontId="22" fillId="38" borderId="0" xfId="0" applyNumberFormat="1" applyFont="1" applyFill="1" applyBorder="1" applyAlignment="1">
      <alignment vertical="center"/>
    </xf>
    <xf numFmtId="0" fontId="2" fillId="38" borderId="0" xfId="0" applyFont="1" applyFill="1" applyBorder="1" applyAlignment="1">
      <alignment horizontal="left" vertical="center" wrapText="1"/>
    </xf>
    <xf numFmtId="3" fontId="17" fillId="38" borderId="11" xfId="0" applyNumberFormat="1" applyFont="1" applyFill="1" applyBorder="1" applyAlignment="1">
      <alignment vertical="center"/>
    </xf>
    <xf numFmtId="3" fontId="16" fillId="38" borderId="0" xfId="0" applyNumberFormat="1" applyFont="1" applyFill="1" applyBorder="1" applyAlignment="1">
      <alignment horizontal="center" vertical="center" wrapText="1"/>
    </xf>
    <xf numFmtId="3" fontId="3" fillId="38" borderId="0" xfId="0" applyNumberFormat="1" applyFont="1" applyFill="1" applyBorder="1" applyAlignment="1">
      <alignment vertical="center"/>
    </xf>
    <xf numFmtId="3" fontId="17" fillId="38" borderId="0" xfId="0" applyNumberFormat="1" applyFont="1" applyFill="1" applyBorder="1" applyAlignment="1">
      <alignment vertical="center"/>
    </xf>
    <xf numFmtId="3" fontId="17" fillId="38" borderId="14" xfId="0" applyNumberFormat="1" applyFont="1" applyFill="1" applyBorder="1" applyAlignment="1">
      <alignment vertical="center"/>
    </xf>
    <xf numFmtId="3" fontId="28" fillId="38" borderId="14" xfId="0" applyNumberFormat="1" applyFont="1" applyFill="1" applyBorder="1" applyAlignment="1">
      <alignment horizontal="center" vertical="center" wrapText="1"/>
    </xf>
    <xf numFmtId="3" fontId="80" fillId="38" borderId="0" xfId="0" applyNumberFormat="1" applyFont="1" applyFill="1" applyBorder="1" applyAlignment="1">
      <alignment horizontal="center" vertical="center" wrapText="1"/>
    </xf>
    <xf numFmtId="3" fontId="17" fillId="38" borderId="0" xfId="0" applyNumberFormat="1" applyFont="1" applyFill="1" applyBorder="1" applyAlignment="1">
      <alignment horizontal="left" vertical="center" wrapText="1"/>
    </xf>
    <xf numFmtId="3" fontId="28" fillId="38" borderId="0" xfId="0" applyNumberFormat="1" applyFont="1" applyFill="1" applyBorder="1" applyAlignment="1">
      <alignment vertical="center"/>
    </xf>
    <xf numFmtId="3" fontId="19" fillId="38" borderId="24" xfId="0" applyNumberFormat="1" applyFont="1" applyFill="1" applyBorder="1" applyAlignment="1">
      <alignment horizontal="center" vertical="center" wrapText="1"/>
    </xf>
    <xf numFmtId="3" fontId="3" fillId="38" borderId="0" xfId="0" applyNumberFormat="1" applyFont="1" applyFill="1" applyAlignment="1">
      <alignment vertical="center"/>
    </xf>
    <xf numFmtId="3" fontId="15" fillId="38" borderId="0" xfId="0" applyNumberFormat="1" applyFont="1" applyFill="1" applyBorder="1" applyAlignment="1">
      <alignment vertical="center"/>
    </xf>
    <xf numFmtId="0" fontId="17" fillId="38" borderId="0" xfId="0" applyFont="1" applyFill="1" applyBorder="1" applyAlignment="1">
      <alignment vertical="center"/>
    </xf>
    <xf numFmtId="0" fontId="10" fillId="38" borderId="0" xfId="0" applyFont="1" applyFill="1" applyAlignment="1">
      <alignment vertical="center"/>
    </xf>
    <xf numFmtId="0" fontId="3" fillId="38" borderId="0" xfId="0" applyFont="1" applyFill="1" applyBorder="1" applyAlignment="1">
      <alignment vertical="center"/>
    </xf>
    <xf numFmtId="0" fontId="28" fillId="38" borderId="0" xfId="0" applyFont="1" applyFill="1" applyAlignment="1">
      <alignment vertical="center"/>
    </xf>
    <xf numFmtId="3" fontId="2" fillId="38" borderId="12" xfId="0" applyNumberFormat="1" applyFont="1" applyFill="1" applyBorder="1" applyAlignment="1">
      <alignment horizontal="center" vertical="center"/>
    </xf>
    <xf numFmtId="0" fontId="8" fillId="44" borderId="29" xfId="0" applyFont="1" applyFill="1" applyBorder="1" applyAlignment="1">
      <alignment horizontal="left" vertical="center"/>
    </xf>
    <xf numFmtId="0" fontId="8" fillId="44" borderId="25" xfId="0" applyFont="1" applyFill="1" applyBorder="1" applyAlignment="1">
      <alignment horizontal="left" vertical="center"/>
    </xf>
    <xf numFmtId="0" fontId="8" fillId="44" borderId="24" xfId="0" applyFont="1" applyFill="1" applyBorder="1" applyAlignment="1">
      <alignment horizontal="left" vertical="center"/>
    </xf>
    <xf numFmtId="3" fontId="8" fillId="44" borderId="31" xfId="0" applyNumberFormat="1" applyFont="1" applyFill="1" applyBorder="1" applyAlignment="1">
      <alignment horizontal="center" vertical="center"/>
    </xf>
    <xf numFmtId="3" fontId="8" fillId="44" borderId="35" xfId="0" applyNumberFormat="1" applyFont="1" applyFill="1" applyBorder="1" applyAlignment="1">
      <alignment horizontal="center" vertical="center"/>
    </xf>
    <xf numFmtId="3" fontId="2" fillId="44" borderId="31" xfId="0" applyNumberFormat="1" applyFont="1" applyFill="1" applyBorder="1" applyAlignment="1">
      <alignment horizontal="center" vertical="center"/>
    </xf>
    <xf numFmtId="3" fontId="8" fillId="45" borderId="27" xfId="0" applyNumberFormat="1" applyFont="1" applyFill="1" applyBorder="1" applyAlignment="1">
      <alignment horizontal="center"/>
    </xf>
    <xf numFmtId="3" fontId="8" fillId="45" borderId="25" xfId="0" applyNumberFormat="1" applyFont="1" applyFill="1" applyBorder="1" applyAlignment="1">
      <alignment horizontal="center"/>
    </xf>
    <xf numFmtId="3" fontId="8" fillId="45" borderId="27" xfId="0" applyNumberFormat="1" applyFont="1" applyFill="1" applyBorder="1" applyAlignment="1">
      <alignment horizontal="center" vertical="center"/>
    </xf>
    <xf numFmtId="3" fontId="8" fillId="45" borderId="24" xfId="0" applyNumberFormat="1" applyFont="1" applyFill="1" applyBorder="1" applyAlignment="1">
      <alignment horizontal="center" vertical="center"/>
    </xf>
    <xf numFmtId="3" fontId="8" fillId="45" borderId="25" xfId="0" applyNumberFormat="1" applyFont="1" applyFill="1" applyBorder="1" applyAlignment="1">
      <alignment horizontal="center" vertical="center"/>
    </xf>
    <xf numFmtId="3" fontId="21" fillId="44" borderId="27" xfId="0" applyNumberFormat="1" applyFont="1" applyFill="1" applyBorder="1" applyAlignment="1">
      <alignment horizontal="center" vertical="center" wrapText="1"/>
    </xf>
    <xf numFmtId="3" fontId="19" fillId="44" borderId="27" xfId="0" applyNumberFormat="1" applyFont="1" applyFill="1" applyBorder="1" applyAlignment="1">
      <alignment horizontal="center" vertical="center" wrapText="1"/>
    </xf>
    <xf numFmtId="3" fontId="88" fillId="44" borderId="27" xfId="0" applyNumberFormat="1" applyFont="1" applyFill="1" applyBorder="1" applyAlignment="1">
      <alignment horizontal="center" vertical="center" wrapText="1"/>
    </xf>
    <xf numFmtId="3" fontId="19" fillId="44" borderId="25" xfId="0" applyNumberFormat="1" applyFont="1" applyFill="1" applyBorder="1" applyAlignment="1">
      <alignment horizontal="center" vertical="center" wrapText="1"/>
    </xf>
    <xf numFmtId="3" fontId="19" fillId="44" borderId="24" xfId="0" applyNumberFormat="1" applyFont="1" applyFill="1" applyBorder="1" applyAlignment="1">
      <alignment horizontal="center" vertical="center" wrapText="1"/>
    </xf>
    <xf numFmtId="3" fontId="4" fillId="46" borderId="25" xfId="0" applyNumberFormat="1" applyFont="1" applyFill="1" applyBorder="1" applyAlignment="1">
      <alignment horizontal="center" vertical="center" wrapText="1"/>
    </xf>
    <xf numFmtId="3" fontId="2" fillId="46" borderId="16" xfId="0" applyNumberFormat="1" applyFont="1" applyFill="1" applyBorder="1" applyAlignment="1">
      <alignment horizontal="center" vertical="center" wrapText="1"/>
    </xf>
    <xf numFmtId="3" fontId="2" fillId="46" borderId="15" xfId="0" applyNumberFormat="1" applyFont="1" applyFill="1" applyBorder="1" applyAlignment="1">
      <alignment horizontal="center" vertical="center" wrapText="1"/>
    </xf>
    <xf numFmtId="3" fontId="2" fillId="46" borderId="19" xfId="0" applyNumberFormat="1" applyFont="1" applyFill="1" applyBorder="1" applyAlignment="1">
      <alignment horizontal="center" vertical="center" wrapText="1"/>
    </xf>
    <xf numFmtId="3" fontId="2" fillId="46" borderId="12" xfId="0" applyNumberFormat="1" applyFont="1" applyFill="1" applyBorder="1" applyAlignment="1">
      <alignment horizontal="center" vertical="center" wrapText="1"/>
    </xf>
    <xf numFmtId="3" fontId="2" fillId="46" borderId="19" xfId="0" applyNumberFormat="1" applyFont="1" applyFill="1" applyBorder="1" applyAlignment="1">
      <alignment horizontal="center" vertical="center"/>
    </xf>
    <xf numFmtId="3" fontId="2" fillId="46" borderId="15" xfId="0" applyNumberFormat="1" applyFont="1" applyFill="1" applyBorder="1" applyAlignment="1">
      <alignment vertical="center"/>
    </xf>
    <xf numFmtId="3" fontId="10" fillId="0" borderId="0" xfId="0" applyNumberFormat="1" applyFont="1" applyAlignment="1">
      <alignment vertical="center"/>
    </xf>
    <xf numFmtId="3" fontId="2" fillId="46" borderId="16" xfId="0" applyNumberFormat="1" applyFont="1" applyFill="1" applyBorder="1" applyAlignment="1">
      <alignment vertical="center"/>
    </xf>
    <xf numFmtId="3" fontId="10" fillId="46" borderId="15" xfId="0" applyNumberFormat="1" applyFont="1" applyFill="1" applyBorder="1" applyAlignment="1">
      <alignment vertical="center"/>
    </xf>
    <xf numFmtId="3" fontId="10" fillId="0" borderId="15" xfId="0" applyNumberFormat="1" applyFont="1" applyBorder="1" applyAlignment="1">
      <alignment vertical="center"/>
    </xf>
    <xf numFmtId="3" fontId="17" fillId="46" borderId="15" xfId="0" applyNumberFormat="1" applyFont="1" applyFill="1" applyBorder="1" applyAlignment="1">
      <alignment vertical="center"/>
    </xf>
    <xf numFmtId="3" fontId="17" fillId="0" borderId="15" xfId="0" applyNumberFormat="1" applyFont="1" applyFill="1" applyBorder="1" applyAlignment="1">
      <alignment vertical="center"/>
    </xf>
    <xf numFmtId="3" fontId="2" fillId="46" borderId="0" xfId="0" applyNumberFormat="1" applyFont="1" applyFill="1" applyAlignment="1">
      <alignment vertical="center"/>
    </xf>
    <xf numFmtId="3" fontId="8" fillId="46" borderId="15" xfId="0" applyNumberFormat="1" applyFont="1" applyFill="1" applyBorder="1" applyAlignment="1">
      <alignment vertical="center"/>
    </xf>
    <xf numFmtId="3" fontId="17" fillId="0" borderId="15" xfId="0" applyNumberFormat="1" applyFont="1" applyBorder="1" applyAlignment="1">
      <alignment vertical="center"/>
    </xf>
    <xf numFmtId="3" fontId="3" fillId="46" borderId="15" xfId="0" applyNumberFormat="1" applyFont="1" applyFill="1" applyBorder="1" applyAlignment="1">
      <alignment vertical="center"/>
    </xf>
    <xf numFmtId="3" fontId="3" fillId="0" borderId="15" xfId="0" applyNumberFormat="1" applyFont="1" applyBorder="1" applyAlignment="1">
      <alignment vertical="center"/>
    </xf>
    <xf numFmtId="3" fontId="28" fillId="46" borderId="15" xfId="0" applyNumberFormat="1" applyFont="1" applyFill="1" applyBorder="1" applyAlignment="1">
      <alignment vertical="center"/>
    </xf>
    <xf numFmtId="3" fontId="28" fillId="0" borderId="15" xfId="0" applyNumberFormat="1" applyFont="1" applyBorder="1" applyAlignment="1">
      <alignment vertical="center"/>
    </xf>
    <xf numFmtId="3" fontId="16" fillId="0" borderId="0" xfId="0" applyNumberFormat="1" applyFont="1" applyBorder="1" applyAlignment="1">
      <alignment vertical="center"/>
    </xf>
    <xf numFmtId="3" fontId="31" fillId="0" borderId="0" xfId="0" applyNumberFormat="1" applyFont="1" applyBorder="1" applyAlignment="1">
      <alignment vertical="center"/>
    </xf>
    <xf numFmtId="3" fontId="3" fillId="46" borderId="0" xfId="0" applyNumberFormat="1" applyFont="1" applyFill="1" applyAlignment="1">
      <alignment vertical="center"/>
    </xf>
    <xf numFmtId="3" fontId="28" fillId="46" borderId="16" xfId="0" applyNumberFormat="1" applyFont="1" applyFill="1" applyBorder="1" applyAlignment="1">
      <alignment vertical="center"/>
    </xf>
    <xf numFmtId="3" fontId="28" fillId="0" borderId="16" xfId="0" applyNumberFormat="1" applyFont="1" applyBorder="1" applyAlignment="1">
      <alignment vertical="center"/>
    </xf>
    <xf numFmtId="3" fontId="8" fillId="38" borderId="0" xfId="0" applyNumberFormat="1" applyFont="1" applyFill="1" applyAlignment="1">
      <alignment vertical="center"/>
    </xf>
    <xf numFmtId="3" fontId="2" fillId="46" borderId="0" xfId="0" applyNumberFormat="1" applyFont="1" applyFill="1" applyBorder="1" applyAlignment="1">
      <alignment vertical="center"/>
    </xf>
    <xf numFmtId="3" fontId="2" fillId="0" borderId="0" xfId="0" applyNumberFormat="1" applyFont="1" applyBorder="1" applyAlignment="1">
      <alignment vertical="center"/>
    </xf>
    <xf numFmtId="3" fontId="2" fillId="0" borderId="0" xfId="0" applyNumberFormat="1" applyFont="1" applyAlignment="1">
      <alignment/>
    </xf>
    <xf numFmtId="3" fontId="26" fillId="46" borderId="15" xfId="0" applyNumberFormat="1" applyFont="1" applyFill="1" applyBorder="1" applyAlignment="1">
      <alignment vertical="center"/>
    </xf>
    <xf numFmtId="3" fontId="26" fillId="0" borderId="15" xfId="0" applyNumberFormat="1" applyFont="1" applyBorder="1" applyAlignment="1">
      <alignment vertical="center"/>
    </xf>
    <xf numFmtId="0" fontId="8" fillId="0" borderId="10" xfId="0" applyFont="1" applyBorder="1" applyAlignment="1">
      <alignment horizontal="left" vertical="center"/>
    </xf>
    <xf numFmtId="49" fontId="8" fillId="0" borderId="12" xfId="0" applyNumberFormat="1" applyFont="1" applyFill="1" applyBorder="1" applyAlignment="1">
      <alignment vertical="center"/>
    </xf>
    <xf numFmtId="0" fontId="8" fillId="0" borderId="10" xfId="0" applyFont="1" applyFill="1" applyBorder="1" applyAlignment="1">
      <alignment horizontal="left" vertical="center"/>
    </xf>
    <xf numFmtId="0" fontId="11" fillId="37" borderId="20" xfId="0" applyFont="1" applyFill="1" applyBorder="1" applyAlignment="1">
      <alignment vertical="center"/>
    </xf>
    <xf numFmtId="3" fontId="2" fillId="46" borderId="15" xfId="0" applyNumberFormat="1" applyFont="1" applyFill="1" applyBorder="1" applyAlignment="1">
      <alignment horizontal="right" vertical="center"/>
    </xf>
    <xf numFmtId="0" fontId="17" fillId="0" borderId="17" xfId="0" applyFont="1" applyBorder="1" applyAlignment="1">
      <alignment vertical="center"/>
    </xf>
    <xf numFmtId="3" fontId="8" fillId="35" borderId="0" xfId="0" applyNumberFormat="1" applyFont="1" applyFill="1" applyBorder="1" applyAlignment="1">
      <alignment vertical="center"/>
    </xf>
    <xf numFmtId="4" fontId="8" fillId="35" borderId="0" xfId="0" applyNumberFormat="1" applyFont="1" applyFill="1" applyBorder="1" applyAlignment="1">
      <alignment vertical="center"/>
    </xf>
    <xf numFmtId="10" fontId="2" fillId="35" borderId="0" xfId="0" applyNumberFormat="1" applyFont="1" applyFill="1" applyBorder="1" applyAlignment="1">
      <alignment vertical="center"/>
    </xf>
    <xf numFmtId="0" fontId="8" fillId="35" borderId="0" xfId="0" applyFont="1" applyFill="1" applyBorder="1" applyAlignment="1">
      <alignment vertical="center"/>
    </xf>
    <xf numFmtId="0" fontId="2" fillId="34" borderId="12" xfId="0" applyFont="1" applyFill="1" applyBorder="1" applyAlignment="1">
      <alignment horizontal="left" vertical="center"/>
    </xf>
    <xf numFmtId="49" fontId="2" fillId="34" borderId="12" xfId="0" applyNumberFormat="1" applyFont="1" applyFill="1" applyBorder="1" applyAlignment="1">
      <alignment horizontal="left" vertical="center"/>
    </xf>
    <xf numFmtId="49" fontId="2" fillId="34" borderId="10" xfId="0" applyNumberFormat="1" applyFont="1" applyFill="1" applyBorder="1" applyAlignment="1">
      <alignment vertical="center"/>
    </xf>
    <xf numFmtId="0" fontId="2" fillId="34" borderId="15" xfId="0" applyFont="1" applyFill="1" applyBorder="1" applyAlignment="1">
      <alignment horizontal="left" vertical="center"/>
    </xf>
    <xf numFmtId="0" fontId="11" fillId="34" borderId="20" xfId="0" applyFont="1" applyFill="1" applyBorder="1" applyAlignment="1">
      <alignment vertical="center"/>
    </xf>
    <xf numFmtId="0" fontId="11" fillId="38" borderId="20" xfId="0" applyFont="1" applyFill="1" applyBorder="1" applyAlignment="1">
      <alignment vertical="center"/>
    </xf>
    <xf numFmtId="49" fontId="2" fillId="38" borderId="10" xfId="0" applyNumberFormat="1" applyFont="1" applyFill="1" applyBorder="1" applyAlignment="1">
      <alignment horizontal="left" vertical="center"/>
    </xf>
    <xf numFmtId="0" fontId="28" fillId="0" borderId="16" xfId="0" applyFont="1" applyBorder="1" applyAlignment="1">
      <alignment horizontal="center" vertical="center"/>
    </xf>
    <xf numFmtId="3" fontId="19" fillId="0" borderId="0" xfId="0" applyNumberFormat="1" applyFont="1" applyFill="1" applyBorder="1" applyAlignment="1">
      <alignment horizontal="center" vertical="center" wrapText="1"/>
    </xf>
    <xf numFmtId="3" fontId="4" fillId="38" borderId="16" xfId="0" applyNumberFormat="1" applyFont="1" applyFill="1" applyBorder="1" applyAlignment="1">
      <alignment horizontal="center" vertical="center" wrapText="1"/>
    </xf>
    <xf numFmtId="3" fontId="21" fillId="0" borderId="16" xfId="0" applyNumberFormat="1" applyFont="1" applyFill="1" applyBorder="1" applyAlignment="1">
      <alignment horizontal="center" vertical="center" wrapText="1"/>
    </xf>
    <xf numFmtId="3" fontId="19" fillId="0" borderId="16" xfId="0" applyNumberFormat="1" applyFont="1" applyFill="1" applyBorder="1" applyAlignment="1">
      <alignment horizontal="center" vertical="center" wrapText="1"/>
    </xf>
    <xf numFmtId="3" fontId="20" fillId="38" borderId="16" xfId="0" applyNumberFormat="1" applyFont="1" applyFill="1" applyBorder="1" applyAlignment="1">
      <alignment horizontal="center" vertical="center" wrapText="1"/>
    </xf>
    <xf numFmtId="3" fontId="88" fillId="6" borderId="16" xfId="0" applyNumberFormat="1" applyFont="1" applyFill="1" applyBorder="1" applyAlignment="1">
      <alignment horizontal="center" vertical="center" wrapText="1"/>
    </xf>
    <xf numFmtId="49" fontId="2" fillId="0" borderId="13"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4" xfId="0" applyNumberFormat="1" applyFont="1" applyBorder="1" applyAlignment="1">
      <alignment horizontal="left" vertical="center"/>
    </xf>
    <xf numFmtId="49" fontId="2" fillId="0" borderId="32" xfId="0" applyNumberFormat="1" applyFont="1" applyBorder="1" applyAlignment="1">
      <alignment horizontal="left" vertical="center"/>
    </xf>
    <xf numFmtId="49" fontId="2" fillId="0" borderId="0" xfId="0" applyNumberFormat="1" applyFont="1" applyBorder="1" applyAlignment="1">
      <alignment horizontal="left" vertical="center"/>
    </xf>
    <xf numFmtId="0" fontId="8" fillId="0" borderId="16" xfId="0" applyFont="1" applyBorder="1" applyAlignment="1">
      <alignment horizontal="left" vertical="center"/>
    </xf>
    <xf numFmtId="0" fontId="11" fillId="0" borderId="16" xfId="0" applyFont="1" applyFill="1" applyBorder="1" applyAlignment="1">
      <alignment horizontal="left" vertical="center" wrapText="1"/>
    </xf>
    <xf numFmtId="3" fontId="3" fillId="0" borderId="16" xfId="0" applyNumberFormat="1" applyFont="1" applyBorder="1" applyAlignment="1">
      <alignment vertical="center"/>
    </xf>
    <xf numFmtId="3" fontId="16" fillId="0" borderId="15" xfId="0" applyNumberFormat="1" applyFont="1" applyBorder="1" applyAlignment="1">
      <alignment vertical="center"/>
    </xf>
    <xf numFmtId="3" fontId="3" fillId="0" borderId="15" xfId="0" applyNumberFormat="1" applyFont="1" applyFill="1" applyBorder="1" applyAlignment="1">
      <alignment vertical="center"/>
    </xf>
    <xf numFmtId="3" fontId="22" fillId="0" borderId="15" xfId="0" applyNumberFormat="1" applyFont="1" applyBorder="1" applyAlignment="1">
      <alignment vertical="center"/>
    </xf>
    <xf numFmtId="3" fontId="17" fillId="0" borderId="16" xfId="0" applyNumberFormat="1" applyFont="1" applyBorder="1" applyAlignment="1">
      <alignment vertical="center"/>
    </xf>
    <xf numFmtId="3" fontId="4" fillId="46" borderId="27" xfId="0" applyNumberFormat="1" applyFont="1" applyFill="1" applyBorder="1" applyAlignment="1">
      <alignment horizontal="center" vertical="center" wrapText="1"/>
    </xf>
    <xf numFmtId="0" fontId="2" fillId="0" borderId="15" xfId="0" applyFont="1" applyBorder="1" applyAlignment="1">
      <alignment horizontal="left" vertical="center" wrapText="1"/>
    </xf>
    <xf numFmtId="0" fontId="2" fillId="0" borderId="15" xfId="0" applyFont="1" applyFill="1" applyBorder="1" applyAlignment="1">
      <alignment horizontal="left" vertical="center" wrapText="1"/>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Fill="1" applyBorder="1" applyAlignment="1">
      <alignment horizontal="left" vertical="center"/>
    </xf>
    <xf numFmtId="0" fontId="2" fillId="0" borderId="0" xfId="0" applyFont="1" applyAlignment="1">
      <alignment horizontal="left" vertical="center" wrapText="1"/>
    </xf>
    <xf numFmtId="0" fontId="17" fillId="0" borderId="0" xfId="0" applyFont="1" applyAlignment="1">
      <alignment vertical="center" wrapText="1"/>
    </xf>
    <xf numFmtId="0" fontId="8" fillId="0" borderId="15" xfId="0" applyFont="1" applyBorder="1" applyAlignment="1">
      <alignment horizontal="left" vertical="top"/>
    </xf>
    <xf numFmtId="0" fontId="5" fillId="35" borderId="10" xfId="0" applyFont="1" applyFill="1" applyBorder="1" applyAlignment="1">
      <alignment horizontal="left" vertical="center"/>
    </xf>
    <xf numFmtId="0" fontId="5" fillId="35" borderId="20" xfId="0" applyFont="1" applyFill="1" applyBorder="1" applyAlignment="1">
      <alignment horizontal="left" vertical="center"/>
    </xf>
    <xf numFmtId="0" fontId="11" fillId="0" borderId="15" xfId="0" applyFont="1" applyFill="1" applyBorder="1" applyAlignment="1">
      <alignment horizontal="left" vertical="center" wrapText="1"/>
    </xf>
    <xf numFmtId="0" fontId="2" fillId="0" borderId="0" xfId="0" applyFont="1" applyBorder="1" applyAlignment="1">
      <alignment horizontal="left" vertical="center" wrapText="1"/>
    </xf>
    <xf numFmtId="0" fontId="8" fillId="32" borderId="12" xfId="0" applyFont="1" applyFill="1" applyBorder="1" applyAlignment="1">
      <alignment horizontal="left" vertical="center"/>
    </xf>
    <xf numFmtId="0" fontId="8" fillId="32" borderId="10" xfId="0" applyFont="1" applyFill="1" applyBorder="1" applyAlignment="1">
      <alignment horizontal="left" vertical="center"/>
    </xf>
    <xf numFmtId="0" fontId="8" fillId="32" borderId="20" xfId="0" applyFont="1" applyFill="1" applyBorder="1" applyAlignment="1">
      <alignment horizontal="left" vertical="center"/>
    </xf>
    <xf numFmtId="0" fontId="17" fillId="0" borderId="10" xfId="0" applyFont="1" applyBorder="1" applyAlignment="1">
      <alignment horizontal="center" vertical="center"/>
    </xf>
    <xf numFmtId="0" fontId="8" fillId="32" borderId="12" xfId="0" applyFont="1" applyFill="1" applyBorder="1" applyAlignment="1">
      <alignment horizontal="center" vertical="center"/>
    </xf>
    <xf numFmtId="0" fontId="8" fillId="32" borderId="10" xfId="0" applyFont="1" applyFill="1" applyBorder="1" applyAlignment="1">
      <alignment horizontal="center" vertical="center"/>
    </xf>
    <xf numFmtId="0" fontId="8" fillId="32" borderId="20" xfId="0" applyFont="1" applyFill="1" applyBorder="1" applyAlignment="1">
      <alignment horizontal="center" vertical="center"/>
    </xf>
    <xf numFmtId="0" fontId="8" fillId="0" borderId="15" xfId="0" applyFont="1" applyFill="1" applyBorder="1" applyAlignment="1">
      <alignment horizontal="left" vertical="top"/>
    </xf>
    <xf numFmtId="0" fontId="8" fillId="0" borderId="10" xfId="0" applyFont="1" applyBorder="1" applyAlignment="1">
      <alignment horizontal="left" vertical="top"/>
    </xf>
    <xf numFmtId="0" fontId="8" fillId="0" borderId="20" xfId="0" applyFont="1" applyBorder="1" applyAlignment="1">
      <alignment horizontal="left" vertical="top"/>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21" xfId="0" applyFont="1" applyBorder="1" applyAlignment="1">
      <alignment horizontal="left" vertical="center" wrapText="1"/>
    </xf>
    <xf numFmtId="0" fontId="16" fillId="0" borderId="0" xfId="0" applyFont="1" applyBorder="1" applyAlignment="1">
      <alignment horizontal="center" vertical="center"/>
    </xf>
    <xf numFmtId="0" fontId="2" fillId="0" borderId="0" xfId="0" applyFont="1" applyFill="1" applyBorder="1" applyAlignment="1">
      <alignment horizontal="left" vertical="center" wrapText="1"/>
    </xf>
    <xf numFmtId="0" fontId="4" fillId="0" borderId="15" xfId="0" applyFont="1" applyBorder="1" applyAlignment="1">
      <alignment horizontal="left" vertical="center" wrapText="1"/>
    </xf>
    <xf numFmtId="0" fontId="5" fillId="40" borderId="10" xfId="0" applyFont="1" applyFill="1" applyBorder="1" applyAlignment="1">
      <alignment horizontal="left" vertical="center"/>
    </xf>
    <xf numFmtId="0" fontId="5" fillId="40" borderId="20" xfId="0" applyFont="1" applyFill="1" applyBorder="1" applyAlignment="1">
      <alignment horizontal="left" vertical="center"/>
    </xf>
    <xf numFmtId="0" fontId="10" fillId="0" borderId="0" xfId="0" applyFont="1" applyBorder="1" applyAlignment="1">
      <alignment horizontal="left" vertical="center"/>
    </xf>
    <xf numFmtId="0" fontId="9" fillId="0" borderId="0" xfId="0" applyFont="1" applyBorder="1" applyAlignment="1">
      <alignment horizontal="center" vertical="center"/>
    </xf>
    <xf numFmtId="0" fontId="8" fillId="36" borderId="10" xfId="0" applyFont="1" applyFill="1" applyBorder="1" applyAlignment="1">
      <alignment horizontal="left" vertical="center"/>
    </xf>
    <xf numFmtId="0" fontId="8" fillId="36" borderId="20" xfId="0" applyFont="1" applyFill="1" applyBorder="1" applyAlignment="1">
      <alignment horizontal="left" vertical="center"/>
    </xf>
    <xf numFmtId="0" fontId="17" fillId="0" borderId="0" xfId="0" applyFont="1" applyBorder="1" applyAlignment="1">
      <alignment horizontal="center" vertical="center"/>
    </xf>
    <xf numFmtId="0" fontId="17" fillId="0" borderId="0" xfId="0" applyFont="1" applyAlignment="1">
      <alignment horizontal="left" vertical="center" wrapText="1"/>
    </xf>
    <xf numFmtId="49" fontId="4" fillId="0" borderId="0" xfId="0" applyNumberFormat="1" applyFont="1" applyAlignment="1">
      <alignment horizontal="left" vertical="top" wrapText="1"/>
    </xf>
    <xf numFmtId="0" fontId="17" fillId="0" borderId="11" xfId="0" applyFont="1" applyBorder="1" applyAlignment="1">
      <alignment horizontal="center" vertical="center"/>
    </xf>
    <xf numFmtId="0" fontId="8" fillId="36" borderId="17" xfId="0" applyFont="1" applyFill="1" applyBorder="1" applyAlignment="1">
      <alignment horizontal="left" vertical="center"/>
    </xf>
    <xf numFmtId="0" fontId="8" fillId="36" borderId="0" xfId="0" applyFont="1" applyFill="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2" xfId="0" applyFont="1" applyBorder="1" applyAlignment="1">
      <alignment horizontal="left" vertical="center"/>
    </xf>
    <xf numFmtId="0" fontId="2" fillId="0" borderId="37" xfId="0" applyFont="1" applyBorder="1" applyAlignment="1">
      <alignment horizontal="left" vertical="center" wrapText="1"/>
    </xf>
    <xf numFmtId="0" fontId="8" fillId="0" borderId="0" xfId="0" applyFont="1" applyBorder="1" applyAlignment="1">
      <alignment horizontal="left" vertical="top"/>
    </xf>
    <xf numFmtId="0" fontId="8" fillId="32" borderId="13" xfId="0" applyFont="1" applyFill="1" applyBorder="1" applyAlignment="1">
      <alignment horizontal="left" vertical="center"/>
    </xf>
    <xf numFmtId="0" fontId="8" fillId="32" borderId="14" xfId="0" applyFont="1" applyFill="1" applyBorder="1" applyAlignment="1">
      <alignment horizontal="left" vertical="center"/>
    </xf>
    <xf numFmtId="0" fontId="8" fillId="32" borderId="32" xfId="0" applyFont="1" applyFill="1" applyBorder="1" applyAlignment="1">
      <alignment horizontal="left" vertical="center"/>
    </xf>
    <xf numFmtId="0" fontId="5" fillId="35" borderId="12" xfId="0" applyFont="1" applyFill="1" applyBorder="1" applyAlignment="1">
      <alignment horizontal="center" vertical="center"/>
    </xf>
    <xf numFmtId="0" fontId="5" fillId="35" borderId="10" xfId="0" applyFont="1" applyFill="1" applyBorder="1" applyAlignment="1">
      <alignment horizontal="center" vertical="center"/>
    </xf>
    <xf numFmtId="0" fontId="17" fillId="0" borderId="12" xfId="0" applyFont="1" applyBorder="1" applyAlignment="1">
      <alignment horizontal="center" vertical="center"/>
    </xf>
    <xf numFmtId="0" fontId="17" fillId="0" borderId="20" xfId="0" applyFont="1" applyBorder="1" applyAlignment="1">
      <alignment horizontal="center" vertical="center"/>
    </xf>
    <xf numFmtId="0" fontId="8" fillId="32" borderId="18" xfId="0" applyFont="1" applyFill="1" applyBorder="1" applyAlignment="1">
      <alignment horizontal="center" vertical="center"/>
    </xf>
    <xf numFmtId="0" fontId="8" fillId="32" borderId="11" xfId="0" applyFont="1" applyFill="1" applyBorder="1" applyAlignment="1">
      <alignment horizontal="center" vertical="center"/>
    </xf>
    <xf numFmtId="0" fontId="8" fillId="32" borderId="21" xfId="0" applyFont="1" applyFill="1" applyBorder="1" applyAlignment="1">
      <alignment horizontal="center" vertical="center"/>
    </xf>
    <xf numFmtId="0" fontId="8" fillId="32" borderId="18" xfId="0" applyFont="1" applyFill="1" applyBorder="1" applyAlignment="1">
      <alignment horizontal="left" vertical="center"/>
    </xf>
    <xf numFmtId="0" fontId="8" fillId="32" borderId="11" xfId="0" applyFont="1" applyFill="1" applyBorder="1" applyAlignment="1">
      <alignment horizontal="left" vertical="center"/>
    </xf>
    <xf numFmtId="0" fontId="8" fillId="32" borderId="0" xfId="0" applyFont="1" applyFill="1" applyBorder="1" applyAlignment="1">
      <alignment horizontal="left" vertical="center"/>
    </xf>
    <xf numFmtId="0" fontId="8" fillId="32" borderId="21" xfId="0" applyFont="1" applyFill="1" applyBorder="1" applyAlignment="1">
      <alignment horizontal="left" vertical="center"/>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10" fillId="0" borderId="0" xfId="0" applyFont="1" applyBorder="1" applyAlignment="1">
      <alignment horizontal="center" vertical="center"/>
    </xf>
    <xf numFmtId="0" fontId="2" fillId="0" borderId="0" xfId="0" applyFont="1" applyAlignment="1">
      <alignment horizontal="left" vertical="top" wrapText="1"/>
    </xf>
    <xf numFmtId="0" fontId="8" fillId="36" borderId="12" xfId="0" applyFont="1" applyFill="1" applyBorder="1" applyAlignment="1">
      <alignment horizontal="left" vertical="center"/>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20" xfId="0" applyFont="1" applyFill="1" applyBorder="1" applyAlignment="1">
      <alignment horizontal="center" vertical="center"/>
    </xf>
    <xf numFmtId="0" fontId="8" fillId="0" borderId="12" xfId="0" applyFont="1" applyBorder="1" applyAlignment="1">
      <alignment horizontal="left" vertical="top"/>
    </xf>
    <xf numFmtId="0" fontId="5" fillId="40" borderId="12" xfId="0" applyFont="1" applyFill="1" applyBorder="1" applyAlignment="1">
      <alignment horizontal="center" vertical="center"/>
    </xf>
    <xf numFmtId="0" fontId="5" fillId="40" borderId="10" xfId="0" applyFont="1" applyFill="1" applyBorder="1" applyAlignment="1">
      <alignment horizontal="center" vertical="center"/>
    </xf>
    <xf numFmtId="0" fontId="11" fillId="0" borderId="15" xfId="0" applyFont="1" applyBorder="1" applyAlignment="1">
      <alignment horizontal="left" vertical="center" wrapText="1"/>
    </xf>
    <xf numFmtId="0" fontId="8" fillId="0" borderId="20" xfId="0" applyFont="1" applyFill="1" applyBorder="1" applyAlignment="1">
      <alignment horizontal="left" vertical="top"/>
    </xf>
    <xf numFmtId="0" fontId="8"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17" fillId="0" borderId="18" xfId="0" applyFont="1" applyBorder="1" applyAlignment="1">
      <alignment horizontal="center" vertical="center"/>
    </xf>
    <xf numFmtId="0" fontId="17" fillId="0" borderId="21" xfId="0" applyFont="1" applyBorder="1" applyAlignment="1">
      <alignment horizontal="center" vertical="center"/>
    </xf>
    <xf numFmtId="0" fontId="8" fillId="32" borderId="13" xfId="0" applyFont="1" applyFill="1" applyBorder="1" applyAlignment="1">
      <alignment horizontal="center" vertical="center"/>
    </xf>
    <xf numFmtId="0" fontId="8" fillId="32" borderId="14" xfId="0" applyFont="1" applyFill="1" applyBorder="1" applyAlignment="1">
      <alignment horizontal="center" vertical="center"/>
    </xf>
    <xf numFmtId="0" fontId="8" fillId="32" borderId="32"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8" fillId="0" borderId="12" xfId="0" applyFont="1" applyFill="1" applyBorder="1" applyAlignment="1">
      <alignment horizontal="left" vertical="top"/>
    </xf>
    <xf numFmtId="0" fontId="8" fillId="0" borderId="10" xfId="0" applyFont="1" applyFill="1" applyBorder="1" applyAlignment="1">
      <alignment horizontal="left" vertical="top"/>
    </xf>
    <xf numFmtId="0" fontId="4" fillId="0" borderId="1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17" fillId="0" borderId="0" xfId="0" applyFont="1" applyFill="1" applyAlignment="1">
      <alignment horizontal="left" vertical="center" wrapText="1"/>
    </xf>
    <xf numFmtId="0" fontId="2" fillId="0" borderId="14" xfId="0" applyFont="1" applyBorder="1" applyAlignment="1">
      <alignment horizontal="left" vertical="center" wrapText="1"/>
    </xf>
    <xf numFmtId="0" fontId="2" fillId="0" borderId="0" xfId="0" applyFont="1" applyFill="1" applyAlignment="1">
      <alignment vertical="center" wrapText="1"/>
    </xf>
    <xf numFmtId="0" fontId="16" fillId="0" borderId="0" xfId="0" applyFont="1" applyFill="1" applyBorder="1" applyAlignment="1">
      <alignment horizontal="center" vertical="center"/>
    </xf>
    <xf numFmtId="0" fontId="2" fillId="0" borderId="0" xfId="0" applyFont="1" applyAlignment="1">
      <alignment vertical="center" wrapText="1"/>
    </xf>
    <xf numFmtId="0" fontId="2" fillId="0" borderId="0" xfId="0" applyFont="1" applyFill="1" applyAlignment="1">
      <alignment horizontal="left" vertical="center" wrapText="1"/>
    </xf>
    <xf numFmtId="0" fontId="5" fillId="0" borderId="0" xfId="0" applyFont="1" applyBorder="1" applyAlignment="1">
      <alignment horizontal="center" vertical="center"/>
    </xf>
    <xf numFmtId="0" fontId="8" fillId="32" borderId="12" xfId="0" applyFont="1" applyFill="1" applyBorder="1" applyAlignment="1">
      <alignment horizontal="right" vertical="center"/>
    </xf>
    <xf numFmtId="0" fontId="8" fillId="32" borderId="10" xfId="0" applyFont="1" applyFill="1" applyBorder="1" applyAlignment="1">
      <alignment horizontal="right" vertical="center"/>
    </xf>
    <xf numFmtId="0" fontId="8" fillId="32" borderId="20" xfId="0" applyFont="1" applyFill="1" applyBorder="1" applyAlignment="1">
      <alignment horizontal="right" vertical="center"/>
    </xf>
    <xf numFmtId="0" fontId="8" fillId="42" borderId="25" xfId="0" applyFont="1" applyFill="1" applyBorder="1" applyAlignment="1">
      <alignment horizontal="center"/>
    </xf>
    <xf numFmtId="0" fontId="8" fillId="42" borderId="24" xfId="0" applyFont="1" applyFill="1" applyBorder="1" applyAlignment="1">
      <alignment horizontal="center"/>
    </xf>
    <xf numFmtId="0" fontId="8" fillId="42" borderId="29" xfId="0" applyFont="1" applyFill="1" applyBorder="1" applyAlignment="1">
      <alignment horizont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22" xfId="0" applyFont="1" applyBorder="1" applyAlignment="1">
      <alignment horizontal="left" vertical="center"/>
    </xf>
    <xf numFmtId="0" fontId="8" fillId="44" borderId="25" xfId="0" applyFont="1" applyFill="1" applyBorder="1" applyAlignment="1">
      <alignment horizontal="center" vertical="center"/>
    </xf>
    <xf numFmtId="0" fontId="8" fillId="44" borderId="24" xfId="0" applyFont="1" applyFill="1" applyBorder="1" applyAlignment="1">
      <alignment horizontal="center" vertical="center"/>
    </xf>
    <xf numFmtId="0" fontId="8" fillId="44" borderId="29" xfId="0" applyFont="1" applyFill="1" applyBorder="1" applyAlignment="1">
      <alignment horizontal="center" vertical="center"/>
    </xf>
    <xf numFmtId="0" fontId="6" fillId="4" borderId="12" xfId="0" applyFont="1" applyFill="1" applyBorder="1" applyAlignment="1">
      <alignment horizontal="left" vertical="center"/>
    </xf>
    <xf numFmtId="0" fontId="6" fillId="4" borderId="10" xfId="0" applyFont="1" applyFill="1" applyBorder="1" applyAlignment="1">
      <alignment horizontal="left" vertical="center"/>
    </xf>
    <xf numFmtId="0" fontId="6" fillId="4" borderId="20" xfId="0" applyFont="1" applyFill="1" applyBorder="1" applyAlignment="1">
      <alignment horizontal="left" vertical="center"/>
    </xf>
    <xf numFmtId="0" fontId="2" fillId="0" borderId="13" xfId="0" applyFont="1" applyBorder="1" applyAlignment="1">
      <alignment horizontal="left" vertical="center" wrapText="1"/>
    </xf>
    <xf numFmtId="0" fontId="2" fillId="0" borderId="32" xfId="0" applyFont="1" applyBorder="1" applyAlignment="1">
      <alignment horizontal="left" vertical="center" wrapText="1"/>
    </xf>
    <xf numFmtId="3" fontId="28" fillId="38" borderId="37" xfId="0" applyNumberFormat="1" applyFont="1" applyFill="1" applyBorder="1" applyAlignment="1">
      <alignment horizontal="center" vertical="center" wrapText="1"/>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e 2"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19050</xdr:colOff>
      <xdr:row>1</xdr:row>
      <xdr:rowOff>171450</xdr:rowOff>
    </xdr:to>
    <xdr:pic>
      <xdr:nvPicPr>
        <xdr:cNvPr id="1" name="Obrázok 2" descr="logo"/>
        <xdr:cNvPicPr preferRelativeResize="1">
          <a:picLocks noChangeAspect="1"/>
        </xdr:cNvPicPr>
      </xdr:nvPicPr>
      <xdr:blipFill>
        <a:blip r:embed="rId1"/>
        <a:stretch>
          <a:fillRect/>
        </a:stretch>
      </xdr:blipFill>
      <xdr:spPr>
        <a:xfrm>
          <a:off x="0" y="0"/>
          <a:ext cx="3619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H2269"/>
  <sheetViews>
    <sheetView tabSelected="1" zoomScale="145" zoomScaleNormal="145" zoomScalePageLayoutView="130" workbookViewId="0" topLeftCell="E1">
      <pane xSplit="12" ySplit="3" topLeftCell="Q1153" activePane="bottomRight" state="frozen"/>
      <selection pane="topLeft" activeCell="E1" sqref="E1"/>
      <selection pane="topRight" activeCell="Q1" sqref="Q1"/>
      <selection pane="bottomLeft" activeCell="E4" sqref="E4"/>
      <selection pane="bottomRight" activeCell="BF566" sqref="BF566"/>
    </sheetView>
  </sheetViews>
  <sheetFormatPr defaultColWidth="9.140625" defaultRowHeight="12.75"/>
  <cols>
    <col min="1" max="1" width="3.57421875" style="6" hidden="1" customWidth="1"/>
    <col min="2" max="3" width="2.421875" style="6" hidden="1" customWidth="1"/>
    <col min="4" max="4" width="9.140625" style="4" hidden="1" customWidth="1"/>
    <col min="5" max="5" width="5.140625" style="4" customWidth="1"/>
    <col min="6" max="6" width="3.421875" style="69" customWidth="1"/>
    <col min="7" max="9" width="2.57421875" style="4" customWidth="1"/>
    <col min="10" max="10" width="2.421875" style="69" customWidth="1"/>
    <col min="11" max="12" width="2.421875" style="4" customWidth="1"/>
    <col min="13" max="13" width="4.00390625" style="4" customWidth="1"/>
    <col min="14" max="14" width="2.28125" style="4" customWidth="1"/>
    <col min="15" max="15" width="2.140625" style="4" customWidth="1"/>
    <col min="16" max="16" width="5.8515625" style="69" customWidth="1"/>
    <col min="17" max="17" width="37.28125" style="88" customWidth="1"/>
    <col min="18" max="18" width="10.8515625" style="70" hidden="1" customWidth="1"/>
    <col min="19" max="19" width="9.7109375" style="70" hidden="1" customWidth="1"/>
    <col min="20" max="20" width="10.7109375" style="70" hidden="1" customWidth="1"/>
    <col min="21" max="21" width="12.28125" style="71" hidden="1" customWidth="1"/>
    <col min="22" max="23" width="12.8515625" style="71" hidden="1" customWidth="1"/>
    <col min="24" max="24" width="12.8515625" style="70" hidden="1" customWidth="1"/>
    <col min="25" max="25" width="10.421875" style="70" hidden="1" customWidth="1"/>
    <col min="26" max="28" width="10.8515625" style="70" hidden="1" customWidth="1"/>
    <col min="29" max="30" width="10.8515625" style="4" hidden="1" customWidth="1"/>
    <col min="31" max="33" width="10.8515625" style="70" hidden="1" customWidth="1"/>
    <col min="34" max="34" width="11.00390625" style="70" hidden="1" customWidth="1"/>
    <col min="35" max="35" width="0.2890625" style="70" hidden="1" customWidth="1"/>
    <col min="36" max="36" width="11.00390625" style="179" hidden="1" customWidth="1"/>
    <col min="37" max="37" width="10.57421875" style="179" hidden="1" customWidth="1"/>
    <col min="38" max="38" width="11.00390625" style="70" hidden="1" customWidth="1"/>
    <col min="39" max="39" width="0.13671875" style="70" hidden="1" customWidth="1"/>
    <col min="40" max="42" width="11.00390625" style="70" hidden="1" customWidth="1"/>
    <col min="43" max="44" width="11.00390625" style="179" hidden="1" customWidth="1"/>
    <col min="45" max="45" width="9.8515625" style="179" hidden="1" customWidth="1"/>
    <col min="46" max="46" width="8.8515625" style="70" hidden="1" customWidth="1"/>
    <col min="47" max="47" width="10.57421875" style="4" customWidth="1"/>
    <col min="48" max="48" width="10.28125" style="4" bestFit="1" customWidth="1"/>
    <col min="49" max="49" width="7.421875" style="4" hidden="1" customWidth="1"/>
    <col min="50" max="50" width="8.57421875" style="4" hidden="1" customWidth="1"/>
    <col min="51" max="51" width="9.00390625" style="237" bestFit="1" customWidth="1"/>
    <col min="52" max="52" width="8.421875" style="4" hidden="1" customWidth="1"/>
    <col min="53" max="53" width="9.00390625" style="23" hidden="1" customWidth="1"/>
    <col min="54" max="54" width="8.8515625" style="23" hidden="1" customWidth="1"/>
    <col min="55" max="55" width="10.57421875" style="237" customWidth="1"/>
    <col min="56" max="56" width="10.7109375" style="4" hidden="1" customWidth="1"/>
    <col min="57" max="57" width="10.00390625" style="6" hidden="1" customWidth="1"/>
    <col min="58" max="60" width="9.57421875" style="158" customWidth="1"/>
    <col min="61" max="16384" width="9.140625" style="4" customWidth="1"/>
  </cols>
  <sheetData>
    <row r="1" spans="1:60" s="74" customFormat="1" ht="19.5" customHeight="1">
      <c r="A1" s="713"/>
      <c r="B1" s="20"/>
      <c r="C1" s="20"/>
      <c r="D1" s="20"/>
      <c r="E1" s="755"/>
      <c r="F1" s="755" t="s">
        <v>848</v>
      </c>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185"/>
      <c r="AY1" s="773"/>
      <c r="AZ1" s="185"/>
      <c r="BA1" s="662"/>
      <c r="BB1" s="662"/>
      <c r="BC1" s="773"/>
      <c r="BD1" s="185"/>
      <c r="BE1" s="726"/>
      <c r="BF1" s="185"/>
      <c r="BG1" s="185"/>
      <c r="BH1" s="185"/>
    </row>
    <row r="2" spans="1:60" s="74" customFormat="1" ht="19.5" customHeight="1" thickBot="1">
      <c r="A2" s="713"/>
      <c r="B2" s="20"/>
      <c r="C2" s="20"/>
      <c r="D2" s="20"/>
      <c r="E2" s="711"/>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2"/>
      <c r="AO2" s="712"/>
      <c r="AP2" s="712"/>
      <c r="AQ2" s="712"/>
      <c r="AR2" s="712"/>
      <c r="AS2" s="712"/>
      <c r="AT2" s="712"/>
      <c r="AU2" s="712"/>
      <c r="AV2" s="712"/>
      <c r="AW2" s="712"/>
      <c r="AX2" s="185"/>
      <c r="AY2" s="773"/>
      <c r="AZ2" s="185"/>
      <c r="BA2" s="662"/>
      <c r="BB2" s="662"/>
      <c r="BC2" s="773"/>
      <c r="BD2" s="185"/>
      <c r="BE2" s="726"/>
      <c r="BF2" s="185"/>
      <c r="BG2" s="185"/>
      <c r="BH2" s="185"/>
    </row>
    <row r="3" spans="1:60" ht="39" customHeight="1" thickBot="1">
      <c r="A3" s="886" t="s">
        <v>0</v>
      </c>
      <c r="B3" s="886"/>
      <c r="C3" s="886"/>
      <c r="D3" s="10" t="s">
        <v>1</v>
      </c>
      <c r="E3" s="412" t="s">
        <v>574</v>
      </c>
      <c r="F3" s="887" t="s">
        <v>196</v>
      </c>
      <c r="G3" s="888"/>
      <c r="H3" s="888"/>
      <c r="I3" s="889"/>
      <c r="J3" s="890" t="s">
        <v>195</v>
      </c>
      <c r="K3" s="888"/>
      <c r="L3" s="888"/>
      <c r="M3" s="888"/>
      <c r="N3" s="888"/>
      <c r="O3" s="891"/>
      <c r="P3" s="414" t="s">
        <v>311</v>
      </c>
      <c r="Q3" s="413" t="s">
        <v>302</v>
      </c>
      <c r="R3" s="408" t="s">
        <v>377</v>
      </c>
      <c r="S3" s="408" t="s">
        <v>179</v>
      </c>
      <c r="T3" s="408" t="s">
        <v>378</v>
      </c>
      <c r="U3" s="409" t="s">
        <v>180</v>
      </c>
      <c r="V3" s="409" t="s">
        <v>379</v>
      </c>
      <c r="W3" s="409" t="s">
        <v>381</v>
      </c>
      <c r="X3" s="408"/>
      <c r="Y3" s="408" t="s">
        <v>421</v>
      </c>
      <c r="Z3" s="410" t="s">
        <v>427</v>
      </c>
      <c r="AA3" s="408" t="s">
        <v>181</v>
      </c>
      <c r="AB3" s="408" t="s">
        <v>380</v>
      </c>
      <c r="AC3" s="411"/>
      <c r="AD3" s="411"/>
      <c r="AE3" s="410" t="s">
        <v>422</v>
      </c>
      <c r="AF3" s="410" t="s">
        <v>437</v>
      </c>
      <c r="AG3" s="410" t="s">
        <v>436</v>
      </c>
      <c r="AH3" s="415" t="s">
        <v>434</v>
      </c>
      <c r="AI3" s="417" t="s">
        <v>465</v>
      </c>
      <c r="AJ3" s="416" t="s">
        <v>435</v>
      </c>
      <c r="AK3" s="410" t="s">
        <v>507</v>
      </c>
      <c r="AL3" s="415" t="s">
        <v>506</v>
      </c>
      <c r="AM3" s="417" t="s">
        <v>571</v>
      </c>
      <c r="AN3" s="427" t="s">
        <v>577</v>
      </c>
      <c r="AO3" s="417" t="s">
        <v>583</v>
      </c>
      <c r="AP3" s="428" t="s">
        <v>591</v>
      </c>
      <c r="AQ3" s="428" t="s">
        <v>644</v>
      </c>
      <c r="AR3" s="426" t="s">
        <v>650</v>
      </c>
      <c r="AS3" s="417" t="s">
        <v>657</v>
      </c>
      <c r="AT3" s="632" t="s">
        <v>732</v>
      </c>
      <c r="AU3" s="640" t="s">
        <v>850</v>
      </c>
      <c r="AV3" s="640" t="s">
        <v>849</v>
      </c>
      <c r="AW3" s="646" t="s">
        <v>785</v>
      </c>
      <c r="AX3" s="498" t="s">
        <v>758</v>
      </c>
      <c r="AY3" s="766" t="s">
        <v>801</v>
      </c>
      <c r="AZ3" s="767" t="s">
        <v>605</v>
      </c>
      <c r="BA3" s="768" t="s">
        <v>781</v>
      </c>
      <c r="BB3" s="768" t="s">
        <v>782</v>
      </c>
      <c r="BC3" s="766" t="s">
        <v>889</v>
      </c>
      <c r="BD3" s="714" t="s">
        <v>843</v>
      </c>
      <c r="BE3" s="714" t="s">
        <v>836</v>
      </c>
      <c r="BF3" s="883" t="s">
        <v>852</v>
      </c>
      <c r="BG3" s="640" t="s">
        <v>853</v>
      </c>
      <c r="BH3" s="766" t="s">
        <v>854</v>
      </c>
    </row>
    <row r="4" spans="1:60" s="74" customFormat="1" ht="19.5" customHeight="1">
      <c r="A4" s="713"/>
      <c r="B4" s="20"/>
      <c r="C4" s="20"/>
      <c r="D4" s="20"/>
      <c r="E4" s="711"/>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185"/>
      <c r="AY4" s="773"/>
      <c r="AZ4" s="185"/>
      <c r="BA4" s="662"/>
      <c r="BB4" s="662"/>
      <c r="BC4" s="773"/>
      <c r="BD4" s="185"/>
      <c r="BE4" s="726"/>
      <c r="BF4" s="185"/>
      <c r="BG4" s="185"/>
      <c r="BH4" s="185"/>
    </row>
    <row r="5" spans="1:60" s="74" customFormat="1" ht="19.5" customHeight="1">
      <c r="A5" s="920" t="s">
        <v>310</v>
      </c>
      <c r="B5" s="920"/>
      <c r="C5" s="920"/>
      <c r="D5" s="920"/>
      <c r="E5" s="920"/>
      <c r="F5" s="920"/>
      <c r="G5" s="920"/>
      <c r="H5" s="920"/>
      <c r="I5" s="920"/>
      <c r="J5" s="920"/>
      <c r="K5" s="920"/>
      <c r="L5" s="920"/>
      <c r="M5" s="99" t="s">
        <v>185</v>
      </c>
      <c r="N5" s="99"/>
      <c r="O5" s="99"/>
      <c r="P5" s="99"/>
      <c r="Q5" s="100"/>
      <c r="R5" s="75"/>
      <c r="S5" s="75"/>
      <c r="T5" s="75"/>
      <c r="U5" s="76"/>
      <c r="V5" s="76"/>
      <c r="W5" s="76"/>
      <c r="X5" s="75"/>
      <c r="Y5" s="75"/>
      <c r="Z5" s="75"/>
      <c r="AA5" s="75"/>
      <c r="AB5" s="75"/>
      <c r="AE5" s="75"/>
      <c r="AF5" s="75"/>
      <c r="AG5" s="75"/>
      <c r="AH5" s="75"/>
      <c r="AI5" s="75"/>
      <c r="AJ5" s="75"/>
      <c r="AK5" s="75"/>
      <c r="AL5" s="200"/>
      <c r="AM5" s="200"/>
      <c r="AN5" s="200"/>
      <c r="AO5" s="200"/>
      <c r="AP5" s="200"/>
      <c r="AQ5" s="200"/>
      <c r="AR5" s="75"/>
      <c r="AS5" s="200"/>
      <c r="AT5" s="200"/>
      <c r="AU5" s="75"/>
      <c r="AV5" s="75"/>
      <c r="AW5" s="75"/>
      <c r="AX5" s="75"/>
      <c r="AY5" s="774"/>
      <c r="AZ5" s="75"/>
      <c r="BA5" s="75"/>
      <c r="BB5" s="75"/>
      <c r="BC5" s="774"/>
      <c r="BD5" s="75"/>
      <c r="BE5" s="726"/>
      <c r="BF5" s="185"/>
      <c r="BG5" s="185"/>
      <c r="BH5" s="185"/>
    </row>
    <row r="6" spans="1:60" s="72" customFormat="1" ht="10.5" customHeight="1">
      <c r="A6" s="74"/>
      <c r="B6" s="74"/>
      <c r="C6" s="74"/>
      <c r="D6" s="74"/>
      <c r="E6" s="74"/>
      <c r="F6" s="74"/>
      <c r="G6" s="74"/>
      <c r="H6" s="74"/>
      <c r="I6" s="74"/>
      <c r="K6" s="74"/>
      <c r="L6" s="74"/>
      <c r="M6" s="74"/>
      <c r="N6" s="74"/>
      <c r="O6" s="74"/>
      <c r="P6" s="74"/>
      <c r="Q6" s="74"/>
      <c r="R6" s="75"/>
      <c r="S6" s="75"/>
      <c r="T6" s="75"/>
      <c r="U6" s="76"/>
      <c r="V6" s="76"/>
      <c r="W6" s="76"/>
      <c r="X6" s="75"/>
      <c r="Y6" s="75"/>
      <c r="Z6" s="75"/>
      <c r="AA6" s="75"/>
      <c r="AB6" s="75"/>
      <c r="AE6" s="75"/>
      <c r="AF6" s="75"/>
      <c r="AG6" s="75"/>
      <c r="AH6" s="75"/>
      <c r="AI6" s="75"/>
      <c r="AJ6" s="75"/>
      <c r="AK6" s="75"/>
      <c r="AL6" s="200"/>
      <c r="AM6" s="200"/>
      <c r="AN6" s="200"/>
      <c r="AO6" s="200"/>
      <c r="AP6" s="200"/>
      <c r="AQ6" s="200"/>
      <c r="AR6" s="75"/>
      <c r="AS6" s="200"/>
      <c r="AT6" s="200"/>
      <c r="AU6" s="75"/>
      <c r="AV6" s="75"/>
      <c r="AW6" s="75"/>
      <c r="AX6" s="75"/>
      <c r="AY6" s="774"/>
      <c r="AZ6" s="75"/>
      <c r="BA6" s="75"/>
      <c r="BB6" s="75"/>
      <c r="BC6" s="774"/>
      <c r="BD6" s="75"/>
      <c r="BE6" s="727"/>
      <c r="BF6" s="823"/>
      <c r="BG6" s="823"/>
      <c r="BH6" s="823"/>
    </row>
    <row r="7" spans="1:60" s="72" customFormat="1" ht="19.5" customHeight="1">
      <c r="A7" s="74"/>
      <c r="B7" s="74"/>
      <c r="C7" s="74"/>
      <c r="D7" s="74"/>
      <c r="E7" s="74"/>
      <c r="F7" s="74"/>
      <c r="G7" s="74"/>
      <c r="H7" s="951" t="s">
        <v>183</v>
      </c>
      <c r="I7" s="951"/>
      <c r="J7" s="951"/>
      <c r="K7" s="951"/>
      <c r="L7" s="951"/>
      <c r="M7" s="951"/>
      <c r="N7" s="951"/>
      <c r="O7" s="951"/>
      <c r="P7" s="951"/>
      <c r="Q7" s="74" t="s">
        <v>184</v>
      </c>
      <c r="R7" s="75"/>
      <c r="S7" s="75"/>
      <c r="T7" s="75"/>
      <c r="U7" s="76"/>
      <c r="V7" s="76"/>
      <c r="W7" s="76"/>
      <c r="X7" s="75"/>
      <c r="Y7" s="75"/>
      <c r="Z7" s="75"/>
      <c r="AA7" s="75"/>
      <c r="AB7" s="75"/>
      <c r="AE7" s="75"/>
      <c r="AF7" s="75"/>
      <c r="AG7" s="75"/>
      <c r="AH7" s="75"/>
      <c r="AI7" s="75"/>
      <c r="AJ7" s="75"/>
      <c r="AK7" s="75"/>
      <c r="AL7" s="200"/>
      <c r="AM7" s="200"/>
      <c r="AN7" s="200"/>
      <c r="AO7" s="200"/>
      <c r="AP7" s="200"/>
      <c r="AQ7" s="200"/>
      <c r="AR7" s="75"/>
      <c r="AS7" s="200"/>
      <c r="AT7" s="200"/>
      <c r="AU7" s="75"/>
      <c r="AV7" s="75"/>
      <c r="AW7" s="75"/>
      <c r="AX7" s="75"/>
      <c r="AY7" s="774"/>
      <c r="AZ7" s="75"/>
      <c r="BA7" s="75"/>
      <c r="BB7" s="75"/>
      <c r="BC7" s="774"/>
      <c r="BD7" s="75"/>
      <c r="BE7" s="727"/>
      <c r="BF7" s="823"/>
      <c r="BG7" s="823"/>
      <c r="BH7" s="823"/>
    </row>
    <row r="8" spans="1:60" s="72" customFormat="1" ht="10.5" customHeight="1">
      <c r="A8" s="74"/>
      <c r="B8" s="74"/>
      <c r="C8" s="74"/>
      <c r="D8" s="74"/>
      <c r="E8" s="74"/>
      <c r="F8" s="74"/>
      <c r="G8" s="74"/>
      <c r="H8" s="74"/>
      <c r="I8" s="74"/>
      <c r="K8" s="74"/>
      <c r="L8" s="74"/>
      <c r="M8" s="74"/>
      <c r="N8" s="74"/>
      <c r="O8" s="74"/>
      <c r="P8" s="74"/>
      <c r="Q8" s="74"/>
      <c r="R8" s="75"/>
      <c r="S8" s="75"/>
      <c r="T8" s="75"/>
      <c r="U8" s="76"/>
      <c r="V8" s="76"/>
      <c r="W8" s="76"/>
      <c r="X8" s="75"/>
      <c r="Y8" s="75"/>
      <c r="Z8" s="75"/>
      <c r="AA8" s="75"/>
      <c r="AB8" s="75"/>
      <c r="AE8" s="75"/>
      <c r="AF8" s="75"/>
      <c r="AG8" s="75"/>
      <c r="AH8" s="75"/>
      <c r="AI8" s="75"/>
      <c r="AJ8" s="75"/>
      <c r="AK8" s="75"/>
      <c r="AL8" s="200"/>
      <c r="AM8" s="200"/>
      <c r="AN8" s="200"/>
      <c r="AO8" s="200"/>
      <c r="AP8" s="200"/>
      <c r="AQ8" s="200"/>
      <c r="AR8" s="75"/>
      <c r="AS8" s="200"/>
      <c r="AT8" s="200"/>
      <c r="AU8" s="75"/>
      <c r="AV8" s="75"/>
      <c r="AW8" s="75"/>
      <c r="AX8" s="75"/>
      <c r="AY8" s="774"/>
      <c r="AZ8" s="75"/>
      <c r="BA8" s="75"/>
      <c r="BB8" s="75"/>
      <c r="BC8" s="774"/>
      <c r="BD8" s="75"/>
      <c r="BE8" s="727"/>
      <c r="BF8" s="823"/>
      <c r="BG8" s="823"/>
      <c r="BH8" s="823"/>
    </row>
    <row r="9" spans="1:60" s="1" customFormat="1" ht="15.75" customHeight="1">
      <c r="A9" s="14" t="s">
        <v>305</v>
      </c>
      <c r="B9" s="26"/>
      <c r="C9" s="26"/>
      <c r="D9" s="26"/>
      <c r="E9" s="29"/>
      <c r="F9" s="896" t="s">
        <v>305</v>
      </c>
      <c r="G9" s="896"/>
      <c r="H9" s="896"/>
      <c r="I9" s="896"/>
      <c r="J9" s="896"/>
      <c r="K9" s="896"/>
      <c r="L9" s="896"/>
      <c r="M9" s="884" t="s">
        <v>304</v>
      </c>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4"/>
      <c r="AY9" s="884"/>
      <c r="AZ9" s="884"/>
      <c r="BA9" s="884"/>
      <c r="BB9" s="884"/>
      <c r="BC9" s="884"/>
      <c r="BD9" s="884"/>
      <c r="BE9" s="884"/>
      <c r="BF9" s="884"/>
      <c r="BG9" s="884"/>
      <c r="BH9" s="884"/>
    </row>
    <row r="10" spans="1:60" s="1" customFormat="1" ht="15.75" customHeight="1">
      <c r="A10" s="9" t="s">
        <v>306</v>
      </c>
      <c r="B10" s="5"/>
      <c r="C10" s="5"/>
      <c r="D10" s="5"/>
      <c r="E10" s="379"/>
      <c r="F10" s="910" t="s">
        <v>306</v>
      </c>
      <c r="G10" s="896"/>
      <c r="H10" s="896"/>
      <c r="I10" s="896"/>
      <c r="J10" s="896"/>
      <c r="K10" s="896"/>
      <c r="L10" s="896"/>
      <c r="M10" s="884" t="s">
        <v>309</v>
      </c>
      <c r="N10" s="884"/>
      <c r="O10" s="884"/>
      <c r="P10" s="884"/>
      <c r="Q10" s="884"/>
      <c r="R10" s="884"/>
      <c r="S10" s="884"/>
      <c r="T10" s="884"/>
      <c r="U10" s="884"/>
      <c r="V10" s="884"/>
      <c r="W10" s="884"/>
      <c r="X10" s="884"/>
      <c r="Y10" s="884"/>
      <c r="Z10" s="884"/>
      <c r="AA10" s="884"/>
      <c r="AB10" s="884"/>
      <c r="AC10" s="884"/>
      <c r="AD10" s="884"/>
      <c r="AE10" s="884"/>
      <c r="AF10" s="884"/>
      <c r="AG10" s="884"/>
      <c r="AH10" s="884"/>
      <c r="AI10" s="884"/>
      <c r="AJ10" s="884"/>
      <c r="AK10" s="884"/>
      <c r="AL10" s="884"/>
      <c r="AM10" s="884"/>
      <c r="AN10" s="884"/>
      <c r="AO10" s="884"/>
      <c r="AP10" s="884"/>
      <c r="AQ10" s="884"/>
      <c r="AR10" s="884"/>
      <c r="AS10" s="884"/>
      <c r="AT10" s="884"/>
      <c r="AU10" s="884"/>
      <c r="AV10" s="884"/>
      <c r="AW10" s="884"/>
      <c r="AX10" s="884"/>
      <c r="AY10" s="884"/>
      <c r="AZ10" s="884"/>
      <c r="BA10" s="884"/>
      <c r="BB10" s="884"/>
      <c r="BC10" s="884"/>
      <c r="BD10" s="884"/>
      <c r="BE10" s="884"/>
      <c r="BF10" s="884"/>
      <c r="BG10" s="884"/>
      <c r="BH10" s="884"/>
    </row>
    <row r="11" spans="1:60" s="1" customFormat="1" ht="15.75" customHeight="1">
      <c r="A11" s="8" t="s">
        <v>307</v>
      </c>
      <c r="B11" s="5"/>
      <c r="C11" s="5"/>
      <c r="D11" s="5"/>
      <c r="E11" s="379"/>
      <c r="F11" s="910" t="s">
        <v>307</v>
      </c>
      <c r="G11" s="896"/>
      <c r="H11" s="896"/>
      <c r="I11" s="896"/>
      <c r="J11" s="896"/>
      <c r="K11" s="896"/>
      <c r="L11" s="896"/>
      <c r="M11" s="884" t="s">
        <v>308</v>
      </c>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AK11" s="884"/>
      <c r="AL11" s="884"/>
      <c r="AM11" s="884"/>
      <c r="AN11" s="884"/>
      <c r="AO11" s="884"/>
      <c r="AP11" s="884"/>
      <c r="AQ11" s="884"/>
      <c r="AR11" s="884"/>
      <c r="AS11" s="884"/>
      <c r="AT11" s="884"/>
      <c r="AU11" s="884"/>
      <c r="AV11" s="884"/>
      <c r="AW11" s="884"/>
      <c r="AX11" s="884"/>
      <c r="AY11" s="884"/>
      <c r="AZ11" s="884"/>
      <c r="BA11" s="884"/>
      <c r="BB11" s="884"/>
      <c r="BC11" s="884"/>
      <c r="BD11" s="884"/>
      <c r="BE11" s="884"/>
      <c r="BF11" s="884"/>
      <c r="BG11" s="884"/>
      <c r="BH11" s="884"/>
    </row>
    <row r="12" spans="1:60" s="507" customFormat="1" ht="11.25">
      <c r="A12" s="500"/>
      <c r="B12" s="501"/>
      <c r="C12" s="501"/>
      <c r="D12" s="501"/>
      <c r="E12" s="502"/>
      <c r="F12" s="502"/>
      <c r="G12" s="502"/>
      <c r="H12" s="502"/>
      <c r="I12" s="502"/>
      <c r="J12" s="503"/>
      <c r="K12" s="503"/>
      <c r="L12" s="503"/>
      <c r="M12" s="503"/>
      <c r="N12" s="503"/>
      <c r="O12" s="503"/>
      <c r="P12" s="503"/>
      <c r="Q12" s="504"/>
      <c r="R12" s="505"/>
      <c r="S12" s="505"/>
      <c r="T12" s="505"/>
      <c r="U12" s="506"/>
      <c r="V12" s="506"/>
      <c r="W12" s="506"/>
      <c r="X12" s="505"/>
      <c r="Y12" s="505"/>
      <c r="Z12" s="505"/>
      <c r="AA12" s="505"/>
      <c r="AB12" s="505"/>
      <c r="AE12" s="505"/>
      <c r="AF12" s="505"/>
      <c r="AG12" s="505"/>
      <c r="AH12" s="505"/>
      <c r="AI12" s="505"/>
      <c r="AJ12" s="505"/>
      <c r="AK12" s="505"/>
      <c r="AL12" s="508"/>
      <c r="AM12" s="508"/>
      <c r="AN12" s="508"/>
      <c r="AO12" s="508"/>
      <c r="AP12" s="508"/>
      <c r="AQ12" s="508"/>
      <c r="AR12" s="505"/>
      <c r="AS12" s="508"/>
      <c r="AT12" s="508"/>
      <c r="AU12" s="505"/>
      <c r="AV12" s="505"/>
      <c r="AW12" s="505"/>
      <c r="AX12" s="505"/>
      <c r="AY12" s="775"/>
      <c r="AZ12" s="505"/>
      <c r="BA12" s="505"/>
      <c r="BB12" s="505"/>
      <c r="BC12" s="775"/>
      <c r="BD12" s="505"/>
      <c r="BE12" s="729"/>
      <c r="BF12" s="515"/>
      <c r="BG12" s="515"/>
      <c r="BH12" s="515"/>
    </row>
    <row r="13" spans="1:60" s="1" customFormat="1" ht="15" customHeight="1">
      <c r="A13" s="28"/>
      <c r="B13" s="5"/>
      <c r="C13" s="5"/>
      <c r="D13" s="5"/>
      <c r="E13" s="29"/>
      <c r="F13" s="20" t="s">
        <v>312</v>
      </c>
      <c r="G13" s="29"/>
      <c r="H13" s="29"/>
      <c r="I13" s="29"/>
      <c r="J13" s="27"/>
      <c r="K13" s="27"/>
      <c r="L13" s="27"/>
      <c r="M13" s="952" t="s">
        <v>786</v>
      </c>
      <c r="N13" s="952"/>
      <c r="O13" s="952"/>
      <c r="P13" s="952"/>
      <c r="Q13" s="952"/>
      <c r="R13" s="952"/>
      <c r="S13" s="952"/>
      <c r="T13" s="952"/>
      <c r="U13" s="952"/>
      <c r="V13" s="952"/>
      <c r="W13" s="952"/>
      <c r="X13" s="952"/>
      <c r="Y13" s="952"/>
      <c r="Z13" s="952"/>
      <c r="AA13" s="952"/>
      <c r="AB13" s="952"/>
      <c r="AC13" s="952"/>
      <c r="AD13" s="952"/>
      <c r="AE13" s="952"/>
      <c r="AF13" s="952"/>
      <c r="AG13" s="952"/>
      <c r="AH13" s="952"/>
      <c r="AI13" s="952"/>
      <c r="AJ13" s="952"/>
      <c r="AK13" s="952"/>
      <c r="AL13" s="952"/>
      <c r="AM13" s="952"/>
      <c r="AN13" s="952"/>
      <c r="AO13" s="952"/>
      <c r="AP13" s="952"/>
      <c r="AQ13" s="952"/>
      <c r="AR13" s="952"/>
      <c r="AS13" s="497"/>
      <c r="AT13" s="497"/>
      <c r="AU13" s="497"/>
      <c r="AY13" s="776"/>
      <c r="BA13" s="251"/>
      <c r="BB13" s="251"/>
      <c r="BC13" s="776"/>
      <c r="BE13" s="728"/>
      <c r="BF13" s="186"/>
      <c r="BG13" s="186"/>
      <c r="BH13" s="186"/>
    </row>
    <row r="14" spans="1:60" s="1" customFormat="1" ht="15" customHeight="1" hidden="1">
      <c r="A14" s="28"/>
      <c r="B14" s="5"/>
      <c r="C14" s="5"/>
      <c r="D14" s="5"/>
      <c r="E14" s="29"/>
      <c r="F14" s="20"/>
      <c r="G14" s="29"/>
      <c r="H14" s="29"/>
      <c r="I14" s="29"/>
      <c r="J14" s="27"/>
      <c r="K14" s="27"/>
      <c r="L14" s="2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7"/>
      <c r="AQ14" s="497"/>
      <c r="AR14" s="497"/>
      <c r="AS14" s="497"/>
      <c r="AT14" s="497"/>
      <c r="AU14" s="497"/>
      <c r="AY14" s="776"/>
      <c r="BA14" s="251"/>
      <c r="BB14" s="251"/>
      <c r="BC14" s="776"/>
      <c r="BE14" s="728"/>
      <c r="BF14" s="186"/>
      <c r="BG14" s="186"/>
      <c r="BH14" s="186"/>
    </row>
    <row r="15" spans="1:60" s="1" customFormat="1" ht="63.75" customHeight="1" hidden="1">
      <c r="A15" s="28"/>
      <c r="B15" s="5"/>
      <c r="C15" s="5"/>
      <c r="D15" s="5"/>
      <c r="E15" s="29"/>
      <c r="F15" s="20"/>
      <c r="G15" s="29"/>
      <c r="H15" s="29"/>
      <c r="I15" s="29"/>
      <c r="J15" s="27"/>
      <c r="K15" s="27"/>
      <c r="L15" s="27"/>
      <c r="M15" s="925" t="s">
        <v>788</v>
      </c>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5"/>
      <c r="AY15" s="925"/>
      <c r="BA15" s="251"/>
      <c r="BB15" s="251"/>
      <c r="BC15" s="776"/>
      <c r="BD15" s="251"/>
      <c r="BE15" s="728"/>
      <c r="BF15" s="186"/>
      <c r="BG15" s="186"/>
      <c r="BH15" s="186"/>
    </row>
    <row r="16" spans="1:60" s="1" customFormat="1" ht="15" customHeight="1" hidden="1">
      <c r="A16" s="28"/>
      <c r="B16" s="5"/>
      <c r="C16" s="5"/>
      <c r="D16" s="5"/>
      <c r="E16" s="29"/>
      <c r="F16" s="20"/>
      <c r="G16" s="29"/>
      <c r="H16" s="29"/>
      <c r="I16" s="29"/>
      <c r="J16" s="27"/>
      <c r="K16" s="27"/>
      <c r="L16" s="27"/>
      <c r="M16" s="925"/>
      <c r="N16" s="925"/>
      <c r="O16" s="925"/>
      <c r="P16" s="925"/>
      <c r="Q16" s="925"/>
      <c r="R16" s="925"/>
      <c r="S16" s="925"/>
      <c r="T16" s="925"/>
      <c r="U16" s="925"/>
      <c r="V16" s="925"/>
      <c r="W16" s="925"/>
      <c r="X16" s="925"/>
      <c r="Y16" s="925"/>
      <c r="Z16" s="925"/>
      <c r="AA16" s="925"/>
      <c r="AB16" s="925"/>
      <c r="AC16" s="925"/>
      <c r="AD16" s="925"/>
      <c r="AE16" s="925"/>
      <c r="AF16" s="925"/>
      <c r="AG16" s="925"/>
      <c r="AH16" s="925"/>
      <c r="AI16" s="925"/>
      <c r="AJ16" s="925"/>
      <c r="AK16" s="925"/>
      <c r="AL16" s="925"/>
      <c r="AM16" s="925"/>
      <c r="AN16" s="925"/>
      <c r="AO16" s="925"/>
      <c r="AP16" s="925"/>
      <c r="AQ16" s="925"/>
      <c r="AR16" s="925"/>
      <c r="AS16" s="925"/>
      <c r="AT16" s="925"/>
      <c r="AU16" s="925"/>
      <c r="AV16" s="925"/>
      <c r="AW16" s="925"/>
      <c r="AX16" s="925"/>
      <c r="AY16" s="925"/>
      <c r="BA16" s="251"/>
      <c r="BB16" s="251"/>
      <c r="BC16" s="776"/>
      <c r="BD16" s="251"/>
      <c r="BE16" s="728"/>
      <c r="BF16" s="186"/>
      <c r="BG16" s="186"/>
      <c r="BH16" s="186"/>
    </row>
    <row r="17" spans="1:60" s="507" customFormat="1" ht="15.75" customHeight="1" thickBot="1">
      <c r="A17" s="500"/>
      <c r="B17" s="501"/>
      <c r="C17" s="501"/>
      <c r="D17" s="501"/>
      <c r="E17" s="502"/>
      <c r="F17" s="502"/>
      <c r="G17" s="502"/>
      <c r="H17" s="502"/>
      <c r="I17" s="502"/>
      <c r="J17" s="503"/>
      <c r="K17" s="503"/>
      <c r="L17" s="503"/>
      <c r="M17" s="503"/>
      <c r="N17" s="503"/>
      <c r="O17" s="503"/>
      <c r="P17" s="503"/>
      <c r="Q17" s="504"/>
      <c r="R17" s="505"/>
      <c r="S17" s="505"/>
      <c r="T17" s="505"/>
      <c r="U17" s="506"/>
      <c r="V17" s="506"/>
      <c r="W17" s="506"/>
      <c r="X17" s="505"/>
      <c r="Y17" s="505"/>
      <c r="Z17" s="505"/>
      <c r="AA17" s="505"/>
      <c r="AB17" s="505"/>
      <c r="AE17" s="505"/>
      <c r="AF17" s="505"/>
      <c r="AG17" s="505"/>
      <c r="AH17" s="505"/>
      <c r="AI17" s="505"/>
      <c r="AJ17" s="505"/>
      <c r="AK17" s="505"/>
      <c r="AL17" s="508"/>
      <c r="AM17" s="508"/>
      <c r="AN17" s="508"/>
      <c r="AO17" s="508"/>
      <c r="AP17" s="509"/>
      <c r="AQ17" s="509"/>
      <c r="AR17" s="505"/>
      <c r="AS17" s="508"/>
      <c r="AT17" s="508"/>
      <c r="AU17" s="505"/>
      <c r="AV17" s="505"/>
      <c r="AW17" s="505"/>
      <c r="AX17" s="505"/>
      <c r="AY17" s="775"/>
      <c r="AZ17" s="505"/>
      <c r="BA17" s="505"/>
      <c r="BB17" s="505"/>
      <c r="BC17" s="1002"/>
      <c r="BD17" s="1002"/>
      <c r="BE17" s="1002"/>
      <c r="BF17" s="1002"/>
      <c r="BG17" s="515"/>
      <c r="BH17" s="515"/>
    </row>
    <row r="18" spans="1:60" ht="39" customHeight="1" thickBot="1">
      <c r="A18" s="886" t="s">
        <v>0</v>
      </c>
      <c r="B18" s="886"/>
      <c r="C18" s="886"/>
      <c r="D18" s="10" t="s">
        <v>1</v>
      </c>
      <c r="E18" s="412" t="s">
        <v>574</v>
      </c>
      <c r="F18" s="887" t="s">
        <v>196</v>
      </c>
      <c r="G18" s="888"/>
      <c r="H18" s="888"/>
      <c r="I18" s="889"/>
      <c r="J18" s="890" t="s">
        <v>195</v>
      </c>
      <c r="K18" s="888"/>
      <c r="L18" s="888"/>
      <c r="M18" s="888"/>
      <c r="N18" s="888"/>
      <c r="O18" s="891"/>
      <c r="P18" s="414" t="s">
        <v>311</v>
      </c>
      <c r="Q18" s="413" t="s">
        <v>302</v>
      </c>
      <c r="R18" s="408" t="s">
        <v>377</v>
      </c>
      <c r="S18" s="408" t="s">
        <v>179</v>
      </c>
      <c r="T18" s="408" t="s">
        <v>378</v>
      </c>
      <c r="U18" s="409" t="s">
        <v>180</v>
      </c>
      <c r="V18" s="409" t="s">
        <v>379</v>
      </c>
      <c r="W18" s="409" t="s">
        <v>381</v>
      </c>
      <c r="X18" s="408"/>
      <c r="Y18" s="408" t="s">
        <v>421</v>
      </c>
      <c r="Z18" s="410" t="s">
        <v>427</v>
      </c>
      <c r="AA18" s="408" t="s">
        <v>181</v>
      </c>
      <c r="AB18" s="408" t="s">
        <v>380</v>
      </c>
      <c r="AC18" s="411"/>
      <c r="AD18" s="411"/>
      <c r="AE18" s="410" t="s">
        <v>422</v>
      </c>
      <c r="AF18" s="410" t="s">
        <v>437</v>
      </c>
      <c r="AG18" s="410" t="s">
        <v>436</v>
      </c>
      <c r="AH18" s="415" t="s">
        <v>434</v>
      </c>
      <c r="AI18" s="417" t="s">
        <v>465</v>
      </c>
      <c r="AJ18" s="416" t="s">
        <v>435</v>
      </c>
      <c r="AK18" s="410" t="s">
        <v>507</v>
      </c>
      <c r="AL18" s="415" t="s">
        <v>506</v>
      </c>
      <c r="AM18" s="417" t="s">
        <v>571</v>
      </c>
      <c r="AN18" s="427" t="s">
        <v>577</v>
      </c>
      <c r="AO18" s="417" t="s">
        <v>583</v>
      </c>
      <c r="AP18" s="428" t="s">
        <v>591</v>
      </c>
      <c r="AQ18" s="428" t="s">
        <v>644</v>
      </c>
      <c r="AR18" s="426" t="s">
        <v>650</v>
      </c>
      <c r="AS18" s="417" t="s">
        <v>657</v>
      </c>
      <c r="AT18" s="632" t="s">
        <v>732</v>
      </c>
      <c r="AU18" s="640" t="s">
        <v>850</v>
      </c>
      <c r="AV18" s="640" t="s">
        <v>849</v>
      </c>
      <c r="AW18" s="646" t="s">
        <v>785</v>
      </c>
      <c r="AX18" s="498" t="s">
        <v>758</v>
      </c>
      <c r="AY18" s="766" t="s">
        <v>801</v>
      </c>
      <c r="AZ18" s="767" t="s">
        <v>605</v>
      </c>
      <c r="BA18" s="768" t="s">
        <v>781</v>
      </c>
      <c r="BB18" s="768" t="s">
        <v>782</v>
      </c>
      <c r="BC18" s="766" t="s">
        <v>889</v>
      </c>
      <c r="BD18" s="714" t="s">
        <v>843</v>
      </c>
      <c r="BE18" s="714" t="s">
        <v>836</v>
      </c>
      <c r="BF18" s="816" t="s">
        <v>852</v>
      </c>
      <c r="BG18" s="640" t="s">
        <v>853</v>
      </c>
      <c r="BH18" s="766" t="s">
        <v>854</v>
      </c>
    </row>
    <row r="19" spans="1:60" ht="15.75">
      <c r="A19" s="12">
        <v>1</v>
      </c>
      <c r="B19" s="13">
        <v>1</v>
      </c>
      <c r="C19" s="13"/>
      <c r="D19" s="11" t="s">
        <v>3</v>
      </c>
      <c r="E19" s="407">
        <v>1</v>
      </c>
      <c r="F19" s="368" t="s">
        <v>4</v>
      </c>
      <c r="G19" s="757">
        <v>1</v>
      </c>
      <c r="H19" s="16" t="s">
        <v>5</v>
      </c>
      <c r="I19" s="117"/>
      <c r="J19" s="15" t="s">
        <v>6</v>
      </c>
      <c r="K19" s="16" t="s">
        <v>5</v>
      </c>
      <c r="L19" s="16" t="s">
        <v>5</v>
      </c>
      <c r="M19" s="16"/>
      <c r="N19" s="16"/>
      <c r="O19" s="16"/>
      <c r="P19" s="31" t="s">
        <v>7</v>
      </c>
      <c r="Q19" s="118" t="s">
        <v>888</v>
      </c>
      <c r="R19" s="119">
        <v>99390</v>
      </c>
      <c r="S19" s="119">
        <v>0</v>
      </c>
      <c r="T19" s="120">
        <v>99390</v>
      </c>
      <c r="U19" s="121">
        <v>-90943.34</v>
      </c>
      <c r="V19" s="121">
        <v>64476.3</v>
      </c>
      <c r="W19" s="357">
        <f aca="true" t="shared" si="0" ref="W19:W50">V19/T19</f>
        <v>0.6487201931783882</v>
      </c>
      <c r="X19" s="119"/>
      <c r="Y19" s="119">
        <v>108500</v>
      </c>
      <c r="Z19" s="119">
        <v>108500</v>
      </c>
      <c r="AA19" s="119">
        <v>108500</v>
      </c>
      <c r="AB19" s="119">
        <v>108500</v>
      </c>
      <c r="AE19" s="119"/>
      <c r="AF19" s="119">
        <v>90943.34</v>
      </c>
      <c r="AG19" s="119">
        <f>Z19+AE19</f>
        <v>108500</v>
      </c>
      <c r="AH19" s="119">
        <f>87560.12-187.2</f>
        <v>87372.92</v>
      </c>
      <c r="AI19" s="119">
        <v>94731.92</v>
      </c>
      <c r="AJ19" s="358">
        <f>AG19</f>
        <v>108500</v>
      </c>
      <c r="AK19" s="119">
        <v>114000</v>
      </c>
      <c r="AL19" s="119">
        <v>103802</v>
      </c>
      <c r="AM19" s="119">
        <v>115000</v>
      </c>
      <c r="AN19" s="119">
        <v>115000</v>
      </c>
      <c r="AO19" s="119">
        <v>115000</v>
      </c>
      <c r="AP19" s="430">
        <v>115000</v>
      </c>
      <c r="AQ19" s="430">
        <v>115000</v>
      </c>
      <c r="AR19" s="358">
        <v>126000</v>
      </c>
      <c r="AS19" s="119">
        <v>116618.26</v>
      </c>
      <c r="AT19" s="119">
        <v>126000</v>
      </c>
      <c r="AU19" s="119">
        <v>117549</v>
      </c>
      <c r="AV19" s="119">
        <v>112779</v>
      </c>
      <c r="AW19" s="681">
        <v>97.9</v>
      </c>
      <c r="AX19" s="611">
        <v>69703.2</v>
      </c>
      <c r="AY19" s="769">
        <v>144000</v>
      </c>
      <c r="AZ19" s="769">
        <v>136000</v>
      </c>
      <c r="BA19" s="430">
        <v>144000</v>
      </c>
      <c r="BB19" s="430">
        <v>144000</v>
      </c>
      <c r="BC19" s="769">
        <v>143697</v>
      </c>
      <c r="BD19" s="706">
        <v>104580.94</v>
      </c>
      <c r="BE19" s="730">
        <f>BD19/BC19*100</f>
        <v>72.7787914848605</v>
      </c>
      <c r="BF19" s="824">
        <v>150000</v>
      </c>
      <c r="BG19" s="120">
        <v>150000</v>
      </c>
      <c r="BH19" s="120">
        <v>150000</v>
      </c>
    </row>
    <row r="20" spans="1:60" ht="30">
      <c r="A20" s="13">
        <v>1</v>
      </c>
      <c r="B20" s="13">
        <v>1</v>
      </c>
      <c r="C20" s="13"/>
      <c r="D20" s="13" t="s">
        <v>3</v>
      </c>
      <c r="E20" s="189">
        <v>2</v>
      </c>
      <c r="F20" s="11" t="s">
        <v>4</v>
      </c>
      <c r="G20" s="11" t="s">
        <v>5</v>
      </c>
      <c r="H20" s="11" t="s">
        <v>5</v>
      </c>
      <c r="I20" s="13"/>
      <c r="J20" s="10" t="s">
        <v>6</v>
      </c>
      <c r="K20" s="11" t="s">
        <v>5</v>
      </c>
      <c r="L20" s="11" t="s">
        <v>5</v>
      </c>
      <c r="M20" s="11"/>
      <c r="N20" s="11" t="s">
        <v>8</v>
      </c>
      <c r="O20" s="11"/>
      <c r="P20" s="761" t="s">
        <v>9</v>
      </c>
      <c r="Q20" s="79" t="s">
        <v>775</v>
      </c>
      <c r="R20" s="32">
        <v>110</v>
      </c>
      <c r="S20" s="32">
        <v>0</v>
      </c>
      <c r="T20" s="33">
        <v>110</v>
      </c>
      <c r="U20" s="34">
        <v>-117.43</v>
      </c>
      <c r="V20" s="34">
        <v>82.96</v>
      </c>
      <c r="W20" s="143">
        <f t="shared" si="0"/>
        <v>0.7541818181818182</v>
      </c>
      <c r="X20" s="32"/>
      <c r="Y20" s="32">
        <v>110</v>
      </c>
      <c r="Z20" s="32">
        <v>110</v>
      </c>
      <c r="AA20" s="32">
        <v>110</v>
      </c>
      <c r="AB20" s="32">
        <v>110</v>
      </c>
      <c r="AE20" s="32"/>
      <c r="AF20" s="32">
        <v>117.43</v>
      </c>
      <c r="AG20" s="32">
        <f>Z20+AE20</f>
        <v>110</v>
      </c>
      <c r="AH20" s="32">
        <v>121.82</v>
      </c>
      <c r="AI20" s="32">
        <v>121.8</v>
      </c>
      <c r="AJ20" s="67">
        <f>AG20</f>
        <v>110</v>
      </c>
      <c r="AK20" s="32">
        <v>121</v>
      </c>
      <c r="AL20" s="32">
        <v>120.83</v>
      </c>
      <c r="AM20" s="32">
        <v>122</v>
      </c>
      <c r="AN20" s="32">
        <v>122</v>
      </c>
      <c r="AO20" s="32">
        <v>122</v>
      </c>
      <c r="AP20" s="234">
        <v>122</v>
      </c>
      <c r="AQ20" s="234">
        <v>122</v>
      </c>
      <c r="AR20" s="67">
        <v>122</v>
      </c>
      <c r="AS20" s="32">
        <v>127.92</v>
      </c>
      <c r="AT20" s="32">
        <v>122</v>
      </c>
      <c r="AU20" s="32">
        <v>141.69</v>
      </c>
      <c r="AV20" s="32">
        <v>155</v>
      </c>
      <c r="AW20" s="682">
        <v>65.3</v>
      </c>
      <c r="AX20" s="455">
        <v>0</v>
      </c>
      <c r="AY20" s="639">
        <v>158</v>
      </c>
      <c r="AZ20" s="639">
        <v>130</v>
      </c>
      <c r="BA20" s="234">
        <v>158</v>
      </c>
      <c r="BB20" s="234">
        <v>158</v>
      </c>
      <c r="BC20" s="639">
        <v>155.38</v>
      </c>
      <c r="BD20" s="234">
        <v>34.04</v>
      </c>
      <c r="BE20" s="731">
        <f aca="true" t="shared" si="1" ref="BE20:BE86">BD20/BC20*100</f>
        <v>21.90758141330931</v>
      </c>
      <c r="BF20" s="822"/>
      <c r="BG20" s="33"/>
      <c r="BH20" s="33"/>
    </row>
    <row r="21" spans="1:60" s="23" customFormat="1" ht="15.75">
      <c r="A21" s="13">
        <v>1</v>
      </c>
      <c r="B21" s="13">
        <v>1</v>
      </c>
      <c r="C21" s="13"/>
      <c r="D21" s="13" t="s">
        <v>10</v>
      </c>
      <c r="E21" s="385">
        <v>3</v>
      </c>
      <c r="F21" s="213" t="s">
        <v>4</v>
      </c>
      <c r="G21" s="213" t="s">
        <v>5</v>
      </c>
      <c r="H21" s="213" t="s">
        <v>5</v>
      </c>
      <c r="I21" s="255"/>
      <c r="J21" s="212" t="s">
        <v>6</v>
      </c>
      <c r="K21" s="213" t="s">
        <v>5</v>
      </c>
      <c r="L21" s="213" t="s">
        <v>5</v>
      </c>
      <c r="M21" s="213"/>
      <c r="N21" s="213"/>
      <c r="O21" s="213"/>
      <c r="P21" s="256"/>
      <c r="Q21" s="257" t="s">
        <v>187</v>
      </c>
      <c r="R21" s="258">
        <f>SUM(R19:R20)</f>
        <v>99500</v>
      </c>
      <c r="S21" s="258">
        <v>0</v>
      </c>
      <c r="T21" s="258">
        <f>R21+S21</f>
        <v>99500</v>
      </c>
      <c r="U21" s="259">
        <v>-91060.77</v>
      </c>
      <c r="V21" s="259">
        <f>SUM(V19:V20)</f>
        <v>64559.26</v>
      </c>
      <c r="W21" s="260">
        <f t="shared" si="0"/>
        <v>0.648836783919598</v>
      </c>
      <c r="X21" s="258"/>
      <c r="Y21" s="258">
        <f>SUM(Y19:Y20)</f>
        <v>108610</v>
      </c>
      <c r="Z21" s="258">
        <f>SUM(Z19:Z20)</f>
        <v>108610</v>
      </c>
      <c r="AA21" s="258">
        <f>SUM(AA19:AA20)</f>
        <v>108610</v>
      </c>
      <c r="AB21" s="258">
        <f>SUM(AB19:AB20)</f>
        <v>108610</v>
      </c>
      <c r="AC21" s="261"/>
      <c r="AD21" s="261"/>
      <c r="AE21" s="258">
        <f aca="true" t="shared" si="2" ref="AE21:AT21">SUM(AE19:AE20)</f>
        <v>0</v>
      </c>
      <c r="AF21" s="258">
        <f t="shared" si="2"/>
        <v>91060.76999999999</v>
      </c>
      <c r="AG21" s="258">
        <f t="shared" si="2"/>
        <v>108610</v>
      </c>
      <c r="AH21" s="258">
        <f t="shared" si="2"/>
        <v>87494.74</v>
      </c>
      <c r="AI21" s="258">
        <f t="shared" si="2"/>
        <v>94853.72</v>
      </c>
      <c r="AJ21" s="258">
        <f t="shared" si="2"/>
        <v>108610</v>
      </c>
      <c r="AK21" s="258">
        <f t="shared" si="2"/>
        <v>114121</v>
      </c>
      <c r="AL21" s="258">
        <f t="shared" si="2"/>
        <v>103922.83</v>
      </c>
      <c r="AM21" s="258">
        <f t="shared" si="2"/>
        <v>115122</v>
      </c>
      <c r="AN21" s="258">
        <f t="shared" si="2"/>
        <v>115122</v>
      </c>
      <c r="AO21" s="258">
        <f t="shared" si="2"/>
        <v>115122</v>
      </c>
      <c r="AP21" s="258">
        <f t="shared" si="2"/>
        <v>115122</v>
      </c>
      <c r="AQ21" s="258">
        <f t="shared" si="2"/>
        <v>115122</v>
      </c>
      <c r="AR21" s="262">
        <f t="shared" si="2"/>
        <v>126122</v>
      </c>
      <c r="AS21" s="258">
        <f t="shared" si="2"/>
        <v>116746.18</v>
      </c>
      <c r="AT21" s="258">
        <f t="shared" si="2"/>
        <v>126122</v>
      </c>
      <c r="AU21" s="258">
        <f aca="true" t="shared" si="3" ref="AU21:AZ21">SUM(AU19:AU20)</f>
        <v>117690.69</v>
      </c>
      <c r="AV21" s="258">
        <f t="shared" si="3"/>
        <v>112934</v>
      </c>
      <c r="AW21" s="683"/>
      <c r="AX21" s="258">
        <f t="shared" si="3"/>
        <v>69703.2</v>
      </c>
      <c r="AY21" s="258">
        <f>SUM(AY19:AY20)</f>
        <v>144158</v>
      </c>
      <c r="AZ21" s="258">
        <f t="shared" si="3"/>
        <v>136130</v>
      </c>
      <c r="BA21" s="258">
        <f>SUM(BA19:BA20)</f>
        <v>144158</v>
      </c>
      <c r="BB21" s="258">
        <f>SUM(BB19:BB20)</f>
        <v>144158</v>
      </c>
      <c r="BC21" s="258">
        <f>SUM(BC19:BC20)</f>
        <v>143852.38</v>
      </c>
      <c r="BD21" s="258">
        <f>SUM(BD19:BD20)</f>
        <v>104614.98</v>
      </c>
      <c r="BE21" s="258">
        <f t="shared" si="1"/>
        <v>72.72384370700019</v>
      </c>
      <c r="BF21" s="258">
        <f>SUM(BF19:BF20)</f>
        <v>150000</v>
      </c>
      <c r="BG21" s="258">
        <f>SUM(BG19:BG20)</f>
        <v>150000</v>
      </c>
      <c r="BH21" s="258">
        <f>SUM(BH19:BH20)</f>
        <v>150000</v>
      </c>
    </row>
    <row r="22" spans="1:60" ht="30">
      <c r="A22" s="13">
        <v>1</v>
      </c>
      <c r="B22" s="13">
        <v>1</v>
      </c>
      <c r="C22" s="13"/>
      <c r="D22" s="13" t="s">
        <v>3</v>
      </c>
      <c r="E22" s="189">
        <v>4</v>
      </c>
      <c r="F22" s="11" t="s">
        <v>4</v>
      </c>
      <c r="G22" s="11" t="s">
        <v>5</v>
      </c>
      <c r="H22" s="11" t="s">
        <v>5</v>
      </c>
      <c r="I22" s="13"/>
      <c r="J22" s="10" t="s">
        <v>6</v>
      </c>
      <c r="K22" s="11" t="s">
        <v>11</v>
      </c>
      <c r="L22" s="11" t="s">
        <v>5</v>
      </c>
      <c r="M22" s="11"/>
      <c r="N22" s="11"/>
      <c r="O22" s="11"/>
      <c r="P22" s="22" t="s">
        <v>7</v>
      </c>
      <c r="Q22" s="79" t="s">
        <v>524</v>
      </c>
      <c r="R22" s="32">
        <v>9800</v>
      </c>
      <c r="S22" s="32">
        <v>0</v>
      </c>
      <c r="T22" s="33">
        <f>R22+S22</f>
        <v>9800</v>
      </c>
      <c r="U22" s="34">
        <v>-8447.34</v>
      </c>
      <c r="V22" s="34">
        <v>6013.82</v>
      </c>
      <c r="W22" s="143">
        <f t="shared" si="0"/>
        <v>0.6136551020408163</v>
      </c>
      <c r="X22" s="32"/>
      <c r="Y22" s="32">
        <v>10580</v>
      </c>
      <c r="Z22" s="32">
        <v>10580</v>
      </c>
      <c r="AA22" s="32">
        <v>10580</v>
      </c>
      <c r="AB22" s="32">
        <v>10580</v>
      </c>
      <c r="AE22" s="32"/>
      <c r="AF22" s="32">
        <v>8447.34</v>
      </c>
      <c r="AG22" s="32">
        <f aca="true" t="shared" si="4" ref="AG22:AG30">Z22+AE22</f>
        <v>10580</v>
      </c>
      <c r="AH22" s="32">
        <v>8150.41</v>
      </c>
      <c r="AI22" s="32">
        <v>8919.62</v>
      </c>
      <c r="AJ22" s="67">
        <f aca="true" t="shared" si="5" ref="AJ22:AJ30">AG22</f>
        <v>10580</v>
      </c>
      <c r="AK22" s="32">
        <v>11144</v>
      </c>
      <c r="AL22" s="32">
        <v>9694.02</v>
      </c>
      <c r="AM22" s="32">
        <v>10720</v>
      </c>
      <c r="AN22" s="32">
        <v>10720</v>
      </c>
      <c r="AO22" s="32">
        <v>10720</v>
      </c>
      <c r="AP22" s="234">
        <v>10720</v>
      </c>
      <c r="AQ22" s="234">
        <v>10720</v>
      </c>
      <c r="AR22" s="67">
        <v>11730</v>
      </c>
      <c r="AS22" s="32">
        <v>10902.22</v>
      </c>
      <c r="AT22" s="32">
        <v>11730</v>
      </c>
      <c r="AU22" s="32">
        <v>11339</v>
      </c>
      <c r="AV22" s="32">
        <v>10042</v>
      </c>
      <c r="AW22" s="682">
        <v>82.6</v>
      </c>
      <c r="AX22" s="455">
        <v>6318.51</v>
      </c>
      <c r="AY22" s="639">
        <v>12680</v>
      </c>
      <c r="AZ22" s="639">
        <v>12660</v>
      </c>
      <c r="BA22" s="234">
        <v>12680</v>
      </c>
      <c r="BB22" s="234">
        <v>12680</v>
      </c>
      <c r="BC22" s="639">
        <v>11930</v>
      </c>
      <c r="BD22" s="234">
        <v>8868.99</v>
      </c>
      <c r="BE22" s="731">
        <f t="shared" si="1"/>
        <v>74.34191114836545</v>
      </c>
      <c r="BF22" s="822">
        <v>14400</v>
      </c>
      <c r="BG22" s="33">
        <v>14400</v>
      </c>
      <c r="BH22" s="33">
        <v>14400</v>
      </c>
    </row>
    <row r="23" spans="1:60" ht="30">
      <c r="A23" s="13">
        <v>1</v>
      </c>
      <c r="B23" s="13">
        <v>1</v>
      </c>
      <c r="C23" s="13"/>
      <c r="D23" s="13" t="s">
        <v>3</v>
      </c>
      <c r="E23" s="189">
        <v>5</v>
      </c>
      <c r="F23" s="11" t="s">
        <v>4</v>
      </c>
      <c r="G23" s="11" t="s">
        <v>5</v>
      </c>
      <c r="H23" s="11" t="s">
        <v>5</v>
      </c>
      <c r="I23" s="13"/>
      <c r="J23" s="10" t="s">
        <v>6</v>
      </c>
      <c r="K23" s="11" t="s">
        <v>11</v>
      </c>
      <c r="L23" s="11" t="s">
        <v>12</v>
      </c>
      <c r="M23" s="11"/>
      <c r="N23" s="11"/>
      <c r="O23" s="11"/>
      <c r="P23" s="22" t="s">
        <v>7</v>
      </c>
      <c r="Q23" s="79" t="s">
        <v>547</v>
      </c>
      <c r="R23" s="32">
        <v>1100</v>
      </c>
      <c r="S23" s="32">
        <v>0</v>
      </c>
      <c r="T23" s="33">
        <f>R23+S23</f>
        <v>1100</v>
      </c>
      <c r="U23" s="34">
        <v>-1004.13</v>
      </c>
      <c r="V23" s="34">
        <v>958.21</v>
      </c>
      <c r="W23" s="143">
        <f t="shared" si="0"/>
        <v>0.8711</v>
      </c>
      <c r="X23" s="32"/>
      <c r="Y23" s="32">
        <v>1200</v>
      </c>
      <c r="Z23" s="32">
        <v>1200</v>
      </c>
      <c r="AA23" s="32">
        <v>1200</v>
      </c>
      <c r="AB23" s="32">
        <v>1200</v>
      </c>
      <c r="AE23" s="32"/>
      <c r="AF23" s="32">
        <v>1004.13</v>
      </c>
      <c r="AG23" s="32">
        <f t="shared" si="4"/>
        <v>1200</v>
      </c>
      <c r="AH23" s="32">
        <v>1138.3</v>
      </c>
      <c r="AI23" s="32">
        <v>1117.11</v>
      </c>
      <c r="AJ23" s="67">
        <f t="shared" si="5"/>
        <v>1200</v>
      </c>
      <c r="AK23" s="32">
        <f aca="true" t="shared" si="6" ref="AK23:AK30">AJ23*1.11</f>
        <v>1332.0000000000002</v>
      </c>
      <c r="AL23" s="32">
        <v>1384.95</v>
      </c>
      <c r="AM23" s="32">
        <v>1530</v>
      </c>
      <c r="AN23" s="32">
        <v>1530</v>
      </c>
      <c r="AO23" s="32">
        <v>1530</v>
      </c>
      <c r="AP23" s="32">
        <v>1530</v>
      </c>
      <c r="AQ23" s="32">
        <v>1530</v>
      </c>
      <c r="AR23" s="67">
        <v>1640</v>
      </c>
      <c r="AS23" s="32">
        <v>1220.49</v>
      </c>
      <c r="AT23" s="32">
        <v>1640</v>
      </c>
      <c r="AU23" s="32">
        <v>1048</v>
      </c>
      <c r="AV23" s="32">
        <v>1740</v>
      </c>
      <c r="AW23" s="682">
        <v>98.3</v>
      </c>
      <c r="AX23" s="455">
        <v>899.45</v>
      </c>
      <c r="AY23" s="639">
        <v>1780</v>
      </c>
      <c r="AZ23" s="639">
        <v>1770</v>
      </c>
      <c r="BA23" s="234">
        <v>1780</v>
      </c>
      <c r="BB23" s="234">
        <v>1780</v>
      </c>
      <c r="BC23" s="639">
        <v>2530</v>
      </c>
      <c r="BD23" s="234">
        <v>1925.67</v>
      </c>
      <c r="BE23" s="731">
        <f t="shared" si="1"/>
        <v>76.11343873517787</v>
      </c>
      <c r="BF23" s="822">
        <v>2310</v>
      </c>
      <c r="BG23" s="33">
        <v>2310</v>
      </c>
      <c r="BH23" s="33">
        <v>2310</v>
      </c>
    </row>
    <row r="24" spans="1:60" ht="15.75">
      <c r="A24" s="13">
        <v>1</v>
      </c>
      <c r="B24" s="13">
        <v>1</v>
      </c>
      <c r="C24" s="13"/>
      <c r="D24" s="13" t="s">
        <v>3</v>
      </c>
      <c r="E24" s="189">
        <v>6</v>
      </c>
      <c r="F24" s="11" t="s">
        <v>4</v>
      </c>
      <c r="G24" s="11" t="s">
        <v>5</v>
      </c>
      <c r="H24" s="11" t="s">
        <v>5</v>
      </c>
      <c r="I24" s="13"/>
      <c r="J24" s="10" t="s">
        <v>6</v>
      </c>
      <c r="K24" s="11" t="s">
        <v>11</v>
      </c>
      <c r="L24" s="11" t="s">
        <v>8</v>
      </c>
      <c r="M24" s="11" t="s">
        <v>13</v>
      </c>
      <c r="N24" s="11"/>
      <c r="O24" s="11"/>
      <c r="P24" s="22" t="s">
        <v>7</v>
      </c>
      <c r="Q24" s="79" t="s">
        <v>14</v>
      </c>
      <c r="R24" s="32">
        <v>1200</v>
      </c>
      <c r="S24" s="32">
        <v>0</v>
      </c>
      <c r="T24" s="33">
        <v>1200</v>
      </c>
      <c r="U24" s="34">
        <v>-1080.2</v>
      </c>
      <c r="V24" s="34">
        <v>795.41</v>
      </c>
      <c r="W24" s="143">
        <f t="shared" si="0"/>
        <v>0.6628416666666667</v>
      </c>
      <c r="X24" s="32"/>
      <c r="Y24" s="32">
        <v>1300</v>
      </c>
      <c r="Z24" s="32">
        <v>1300</v>
      </c>
      <c r="AA24" s="32">
        <v>1300</v>
      </c>
      <c r="AB24" s="32">
        <v>1300</v>
      </c>
      <c r="AE24" s="32"/>
      <c r="AF24" s="32">
        <v>1080.2</v>
      </c>
      <c r="AG24" s="32">
        <f t="shared" si="4"/>
        <v>1300</v>
      </c>
      <c r="AH24" s="32">
        <v>1117.76</v>
      </c>
      <c r="AI24" s="32">
        <v>1355.67</v>
      </c>
      <c r="AJ24" s="67">
        <f t="shared" si="5"/>
        <v>1300</v>
      </c>
      <c r="AK24" s="32">
        <f t="shared" si="6"/>
        <v>1443.0000000000002</v>
      </c>
      <c r="AL24" s="32">
        <v>1481.07</v>
      </c>
      <c r="AM24" s="32">
        <v>1638</v>
      </c>
      <c r="AN24" s="32">
        <v>1638</v>
      </c>
      <c r="AO24" s="32">
        <v>1638</v>
      </c>
      <c r="AP24" s="32">
        <v>1638</v>
      </c>
      <c r="AQ24" s="32">
        <v>1638</v>
      </c>
      <c r="AR24" s="67">
        <v>1766</v>
      </c>
      <c r="AS24" s="32">
        <v>1627.25</v>
      </c>
      <c r="AT24" s="32">
        <v>1766</v>
      </c>
      <c r="AU24" s="32">
        <v>1677</v>
      </c>
      <c r="AV24" s="32">
        <v>1620</v>
      </c>
      <c r="AW24" s="32">
        <v>85</v>
      </c>
      <c r="AX24" s="455">
        <v>988.25</v>
      </c>
      <c r="AY24" s="639">
        <v>1910</v>
      </c>
      <c r="AZ24" s="639">
        <v>1906</v>
      </c>
      <c r="BA24" s="234">
        <v>1910</v>
      </c>
      <c r="BB24" s="234">
        <v>1910</v>
      </c>
      <c r="BC24" s="639">
        <v>1910</v>
      </c>
      <c r="BD24" s="234">
        <v>1479.32</v>
      </c>
      <c r="BE24" s="731">
        <f t="shared" si="1"/>
        <v>77.45130890052356</v>
      </c>
      <c r="BF24" s="822">
        <v>2160</v>
      </c>
      <c r="BG24" s="33">
        <v>2160</v>
      </c>
      <c r="BH24" s="33">
        <v>2160</v>
      </c>
    </row>
    <row r="25" spans="1:60" ht="15.75">
      <c r="A25" s="13">
        <v>1</v>
      </c>
      <c r="B25" s="13">
        <v>1</v>
      </c>
      <c r="C25" s="13"/>
      <c r="D25" s="13" t="s">
        <v>3</v>
      </c>
      <c r="E25" s="189">
        <v>7</v>
      </c>
      <c r="F25" s="11" t="s">
        <v>4</v>
      </c>
      <c r="G25" s="11" t="s">
        <v>5</v>
      </c>
      <c r="H25" s="11" t="s">
        <v>5</v>
      </c>
      <c r="I25" s="13"/>
      <c r="J25" s="10" t="s">
        <v>6</v>
      </c>
      <c r="K25" s="11" t="s">
        <v>11</v>
      </c>
      <c r="L25" s="11" t="s">
        <v>8</v>
      </c>
      <c r="M25" s="11" t="s">
        <v>15</v>
      </c>
      <c r="N25" s="11"/>
      <c r="O25" s="11"/>
      <c r="P25" s="22" t="s">
        <v>7</v>
      </c>
      <c r="Q25" s="79" t="s">
        <v>16</v>
      </c>
      <c r="R25" s="32">
        <v>13800</v>
      </c>
      <c r="S25" s="32">
        <v>0</v>
      </c>
      <c r="T25" s="33">
        <f aca="true" t="shared" si="7" ref="T25:T41">R25+S25</f>
        <v>13800</v>
      </c>
      <c r="U25" s="34">
        <v>-12913.3</v>
      </c>
      <c r="V25" s="34">
        <v>9522.24</v>
      </c>
      <c r="W25" s="143">
        <f t="shared" si="0"/>
        <v>0.6900173913043478</v>
      </c>
      <c r="X25" s="32"/>
      <c r="Y25" s="32">
        <v>14900</v>
      </c>
      <c r="Z25" s="32">
        <v>14900</v>
      </c>
      <c r="AA25" s="32">
        <v>14900</v>
      </c>
      <c r="AB25" s="32">
        <v>14900</v>
      </c>
      <c r="AE25" s="32"/>
      <c r="AF25" s="32">
        <v>12913.3</v>
      </c>
      <c r="AG25" s="32">
        <f t="shared" si="4"/>
        <v>14900</v>
      </c>
      <c r="AH25" s="32">
        <v>13015.18</v>
      </c>
      <c r="AI25" s="32">
        <v>14178.1</v>
      </c>
      <c r="AJ25" s="67">
        <f t="shared" si="5"/>
        <v>14900</v>
      </c>
      <c r="AK25" s="32">
        <v>15539</v>
      </c>
      <c r="AL25" s="32">
        <v>16005.72</v>
      </c>
      <c r="AM25" s="32">
        <v>17700</v>
      </c>
      <c r="AN25" s="32">
        <v>17700</v>
      </c>
      <c r="AO25" s="32">
        <v>17700</v>
      </c>
      <c r="AP25" s="32">
        <v>17700</v>
      </c>
      <c r="AQ25" s="32">
        <v>17700</v>
      </c>
      <c r="AR25" s="67">
        <v>19385</v>
      </c>
      <c r="AS25" s="32">
        <v>17656.27</v>
      </c>
      <c r="AT25" s="32">
        <v>19385</v>
      </c>
      <c r="AU25" s="32">
        <v>17660</v>
      </c>
      <c r="AV25" s="32">
        <v>16646</v>
      </c>
      <c r="AW25" s="682">
        <v>79.7</v>
      </c>
      <c r="AX25" s="455">
        <v>10147.83</v>
      </c>
      <c r="AY25" s="639">
        <v>20930</v>
      </c>
      <c r="AZ25" s="639">
        <v>20923</v>
      </c>
      <c r="BA25" s="234">
        <v>20930</v>
      </c>
      <c r="BB25" s="234">
        <v>20930</v>
      </c>
      <c r="BC25" s="639">
        <v>20930</v>
      </c>
      <c r="BD25" s="234">
        <v>15639.93</v>
      </c>
      <c r="BE25" s="731">
        <f t="shared" si="1"/>
        <v>74.7249402771142</v>
      </c>
      <c r="BF25" s="822">
        <v>22140</v>
      </c>
      <c r="BG25" s="33">
        <v>22140</v>
      </c>
      <c r="BH25" s="33">
        <v>22140</v>
      </c>
    </row>
    <row r="26" spans="1:60" ht="15.75">
      <c r="A26" s="13">
        <v>1</v>
      </c>
      <c r="B26" s="13">
        <v>1</v>
      </c>
      <c r="C26" s="13"/>
      <c r="D26" s="13" t="s">
        <v>3</v>
      </c>
      <c r="E26" s="189">
        <v>8</v>
      </c>
      <c r="F26" s="11" t="s">
        <v>4</v>
      </c>
      <c r="G26" s="11" t="s">
        <v>5</v>
      </c>
      <c r="H26" s="11" t="s">
        <v>5</v>
      </c>
      <c r="I26" s="13"/>
      <c r="J26" s="10" t="s">
        <v>6</v>
      </c>
      <c r="K26" s="11" t="s">
        <v>11</v>
      </c>
      <c r="L26" s="11" t="s">
        <v>8</v>
      </c>
      <c r="M26" s="11" t="s">
        <v>17</v>
      </c>
      <c r="N26" s="11"/>
      <c r="O26" s="11"/>
      <c r="P26" s="22" t="s">
        <v>7</v>
      </c>
      <c r="Q26" s="79" t="s">
        <v>18</v>
      </c>
      <c r="R26" s="32">
        <v>880</v>
      </c>
      <c r="S26" s="32">
        <v>0</v>
      </c>
      <c r="T26" s="33">
        <f t="shared" si="7"/>
        <v>880</v>
      </c>
      <c r="U26" s="34">
        <v>-783.4</v>
      </c>
      <c r="V26" s="34">
        <v>560.17</v>
      </c>
      <c r="W26" s="143">
        <f t="shared" si="0"/>
        <v>0.6365568181818181</v>
      </c>
      <c r="X26" s="32"/>
      <c r="Y26" s="32">
        <v>950</v>
      </c>
      <c r="Z26" s="32">
        <v>950</v>
      </c>
      <c r="AA26" s="32">
        <v>950</v>
      </c>
      <c r="AB26" s="32">
        <v>950</v>
      </c>
      <c r="AE26" s="32"/>
      <c r="AF26" s="32">
        <v>783.4</v>
      </c>
      <c r="AG26" s="32">
        <f t="shared" si="4"/>
        <v>950</v>
      </c>
      <c r="AH26" s="32">
        <v>795.8</v>
      </c>
      <c r="AI26" s="32">
        <v>806.06</v>
      </c>
      <c r="AJ26" s="67">
        <f t="shared" si="5"/>
        <v>950</v>
      </c>
      <c r="AK26" s="32">
        <f t="shared" si="6"/>
        <v>1054.5</v>
      </c>
      <c r="AL26" s="32">
        <v>926.57</v>
      </c>
      <c r="AM26" s="32">
        <v>1025</v>
      </c>
      <c r="AN26" s="32">
        <v>1025</v>
      </c>
      <c r="AO26" s="32">
        <v>1025</v>
      </c>
      <c r="AP26" s="32">
        <v>1025</v>
      </c>
      <c r="AQ26" s="32">
        <v>1025</v>
      </c>
      <c r="AR26" s="67">
        <v>1122</v>
      </c>
      <c r="AS26" s="32">
        <v>1012.37</v>
      </c>
      <c r="AT26" s="32">
        <v>1122</v>
      </c>
      <c r="AU26" s="32">
        <v>1005</v>
      </c>
      <c r="AV26" s="32">
        <v>944</v>
      </c>
      <c r="AW26" s="682">
        <v>77.8</v>
      </c>
      <c r="AX26" s="455">
        <v>575.64</v>
      </c>
      <c r="AY26" s="639">
        <v>1220</v>
      </c>
      <c r="AZ26" s="639">
        <v>1212</v>
      </c>
      <c r="BA26" s="234">
        <v>1220</v>
      </c>
      <c r="BB26" s="234">
        <v>1220</v>
      </c>
      <c r="BC26" s="639">
        <v>1220</v>
      </c>
      <c r="BD26" s="234">
        <v>887.6</v>
      </c>
      <c r="BE26" s="731">
        <f t="shared" si="1"/>
        <v>72.75409836065575</v>
      </c>
      <c r="BF26" s="822">
        <v>1300</v>
      </c>
      <c r="BG26" s="33">
        <v>1300</v>
      </c>
      <c r="BH26" s="33">
        <v>1300</v>
      </c>
    </row>
    <row r="27" spans="1:60" ht="15.75">
      <c r="A27" s="13">
        <v>1</v>
      </c>
      <c r="B27" s="13">
        <v>1</v>
      </c>
      <c r="C27" s="13"/>
      <c r="D27" s="13" t="s">
        <v>3</v>
      </c>
      <c r="E27" s="189">
        <v>9</v>
      </c>
      <c r="F27" s="11" t="s">
        <v>4</v>
      </c>
      <c r="G27" s="11" t="s">
        <v>5</v>
      </c>
      <c r="H27" s="11" t="s">
        <v>5</v>
      </c>
      <c r="I27" s="13"/>
      <c r="J27" s="10" t="s">
        <v>6</v>
      </c>
      <c r="K27" s="11" t="s">
        <v>11</v>
      </c>
      <c r="L27" s="11" t="s">
        <v>8</v>
      </c>
      <c r="M27" s="11" t="s">
        <v>19</v>
      </c>
      <c r="N27" s="11"/>
      <c r="O27" s="11"/>
      <c r="P27" s="22" t="s">
        <v>7</v>
      </c>
      <c r="Q27" s="79" t="s">
        <v>20</v>
      </c>
      <c r="R27" s="32">
        <v>2800</v>
      </c>
      <c r="S27" s="32">
        <v>0</v>
      </c>
      <c r="T27" s="33">
        <f t="shared" si="7"/>
        <v>2800</v>
      </c>
      <c r="U27" s="34">
        <v>-2576.2</v>
      </c>
      <c r="V27" s="34">
        <v>1901.95</v>
      </c>
      <c r="W27" s="143">
        <f t="shared" si="0"/>
        <v>0.6792678571428572</v>
      </c>
      <c r="X27" s="32"/>
      <c r="Y27" s="32">
        <v>3020</v>
      </c>
      <c r="Z27" s="32">
        <v>3020</v>
      </c>
      <c r="AA27" s="32">
        <v>3020</v>
      </c>
      <c r="AB27" s="32">
        <v>3020</v>
      </c>
      <c r="AE27" s="32"/>
      <c r="AF27" s="32">
        <v>2576.2</v>
      </c>
      <c r="AG27" s="32">
        <f t="shared" si="4"/>
        <v>3020</v>
      </c>
      <c r="AH27" s="32">
        <v>2362.9</v>
      </c>
      <c r="AI27" s="32">
        <v>3017.78</v>
      </c>
      <c r="AJ27" s="67">
        <f t="shared" si="5"/>
        <v>3020</v>
      </c>
      <c r="AK27" s="32">
        <f t="shared" si="6"/>
        <v>3352.2000000000003</v>
      </c>
      <c r="AL27" s="32">
        <v>3336.81</v>
      </c>
      <c r="AM27" s="32">
        <v>3690</v>
      </c>
      <c r="AN27" s="32">
        <v>3690</v>
      </c>
      <c r="AO27" s="32">
        <v>3690</v>
      </c>
      <c r="AP27" s="32">
        <v>3690</v>
      </c>
      <c r="AQ27" s="32">
        <v>3690</v>
      </c>
      <c r="AR27" s="67">
        <v>4036</v>
      </c>
      <c r="AS27" s="32">
        <v>3546.39</v>
      </c>
      <c r="AT27" s="32">
        <v>4036</v>
      </c>
      <c r="AU27" s="32">
        <v>2801</v>
      </c>
      <c r="AV27" s="32">
        <v>2554</v>
      </c>
      <c r="AW27" s="682">
        <v>58.6</v>
      </c>
      <c r="AX27" s="455">
        <v>1534.98</v>
      </c>
      <c r="AY27" s="639">
        <v>4370</v>
      </c>
      <c r="AZ27" s="639">
        <v>4356</v>
      </c>
      <c r="BA27" s="234">
        <v>4370</v>
      </c>
      <c r="BB27" s="234">
        <v>4370</v>
      </c>
      <c r="BC27" s="639">
        <v>4370</v>
      </c>
      <c r="BD27" s="234">
        <v>2408.57</v>
      </c>
      <c r="BE27" s="731">
        <f t="shared" si="1"/>
        <v>55.116018306636164</v>
      </c>
      <c r="BF27" s="822">
        <v>3400</v>
      </c>
      <c r="BG27" s="33">
        <v>3400</v>
      </c>
      <c r="BH27" s="33">
        <v>3400</v>
      </c>
    </row>
    <row r="28" spans="1:60" ht="15.75">
      <c r="A28" s="13">
        <v>1</v>
      </c>
      <c r="B28" s="13">
        <v>1</v>
      </c>
      <c r="C28" s="13"/>
      <c r="D28" s="13" t="s">
        <v>3</v>
      </c>
      <c r="E28" s="189">
        <v>10</v>
      </c>
      <c r="F28" s="11" t="s">
        <v>4</v>
      </c>
      <c r="G28" s="11" t="s">
        <v>5</v>
      </c>
      <c r="H28" s="11" t="s">
        <v>5</v>
      </c>
      <c r="I28" s="13"/>
      <c r="J28" s="10" t="s">
        <v>6</v>
      </c>
      <c r="K28" s="11" t="s">
        <v>11</v>
      </c>
      <c r="L28" s="11" t="s">
        <v>8</v>
      </c>
      <c r="M28" s="11" t="s">
        <v>21</v>
      </c>
      <c r="N28" s="11"/>
      <c r="O28" s="11"/>
      <c r="P28" s="22" t="s">
        <v>7</v>
      </c>
      <c r="Q28" s="79" t="s">
        <v>22</v>
      </c>
      <c r="R28" s="32">
        <v>930</v>
      </c>
      <c r="S28" s="32">
        <v>0</v>
      </c>
      <c r="T28" s="33">
        <f t="shared" si="7"/>
        <v>930</v>
      </c>
      <c r="U28" s="34">
        <v>-857</v>
      </c>
      <c r="V28" s="34">
        <v>618.95</v>
      </c>
      <c r="W28" s="143">
        <f t="shared" si="0"/>
        <v>0.6655376344086023</v>
      </c>
      <c r="X28" s="32"/>
      <c r="Y28" s="32">
        <v>1000</v>
      </c>
      <c r="Z28" s="32">
        <v>1000</v>
      </c>
      <c r="AA28" s="32">
        <v>1000</v>
      </c>
      <c r="AB28" s="32">
        <v>1000</v>
      </c>
      <c r="AE28" s="32"/>
      <c r="AF28" s="32">
        <v>857</v>
      </c>
      <c r="AG28" s="32">
        <f t="shared" si="4"/>
        <v>1000</v>
      </c>
      <c r="AH28" s="32">
        <v>771.26</v>
      </c>
      <c r="AI28" s="32">
        <v>968.69</v>
      </c>
      <c r="AJ28" s="67">
        <f t="shared" si="5"/>
        <v>1000</v>
      </c>
      <c r="AK28" s="32">
        <f t="shared" si="6"/>
        <v>1110</v>
      </c>
      <c r="AL28" s="32">
        <v>1058.12</v>
      </c>
      <c r="AM28" s="32">
        <v>1170</v>
      </c>
      <c r="AN28" s="32">
        <v>1170</v>
      </c>
      <c r="AO28" s="32">
        <v>1170</v>
      </c>
      <c r="AP28" s="32">
        <v>1170</v>
      </c>
      <c r="AQ28" s="32">
        <v>1170</v>
      </c>
      <c r="AR28" s="67">
        <v>1274</v>
      </c>
      <c r="AS28" s="32">
        <v>1173.19</v>
      </c>
      <c r="AT28" s="32">
        <v>1274</v>
      </c>
      <c r="AU28" s="32">
        <v>911</v>
      </c>
      <c r="AV28" s="32">
        <v>842</v>
      </c>
      <c r="AW28" s="682">
        <v>61.2</v>
      </c>
      <c r="AX28" s="455">
        <v>507.85</v>
      </c>
      <c r="AY28" s="639">
        <v>1380</v>
      </c>
      <c r="AZ28" s="639">
        <v>1375</v>
      </c>
      <c r="BA28" s="234">
        <v>1380</v>
      </c>
      <c r="BB28" s="234">
        <v>1380</v>
      </c>
      <c r="BC28" s="639">
        <v>1380</v>
      </c>
      <c r="BD28" s="234">
        <v>763.23</v>
      </c>
      <c r="BE28" s="731">
        <f t="shared" si="1"/>
        <v>55.30652173913043</v>
      </c>
      <c r="BF28" s="822">
        <v>1200</v>
      </c>
      <c r="BG28" s="33">
        <v>1200</v>
      </c>
      <c r="BH28" s="33">
        <v>1200</v>
      </c>
    </row>
    <row r="29" spans="1:60" ht="15.75">
      <c r="A29" s="13">
        <v>1</v>
      </c>
      <c r="B29" s="13">
        <v>1</v>
      </c>
      <c r="C29" s="13"/>
      <c r="D29" s="13" t="s">
        <v>3</v>
      </c>
      <c r="E29" s="189">
        <v>11</v>
      </c>
      <c r="F29" s="11" t="s">
        <v>4</v>
      </c>
      <c r="G29" s="11" t="s">
        <v>5</v>
      </c>
      <c r="H29" s="11" t="s">
        <v>5</v>
      </c>
      <c r="I29" s="13"/>
      <c r="J29" s="10" t="s">
        <v>6</v>
      </c>
      <c r="K29" s="11" t="s">
        <v>11</v>
      </c>
      <c r="L29" s="11" t="s">
        <v>8</v>
      </c>
      <c r="M29" s="11" t="s">
        <v>23</v>
      </c>
      <c r="N29" s="11"/>
      <c r="O29" s="11"/>
      <c r="P29" s="22" t="s">
        <v>7</v>
      </c>
      <c r="Q29" s="79" t="s">
        <v>313</v>
      </c>
      <c r="R29" s="32">
        <v>4850</v>
      </c>
      <c r="S29" s="32">
        <v>0</v>
      </c>
      <c r="T29" s="33">
        <f t="shared" si="7"/>
        <v>4850</v>
      </c>
      <c r="U29" s="34">
        <v>-4377.5</v>
      </c>
      <c r="V29" s="34">
        <v>3229.76</v>
      </c>
      <c r="W29" s="143">
        <f t="shared" si="0"/>
        <v>0.6659298969072165</v>
      </c>
      <c r="X29" s="32"/>
      <c r="Y29" s="32">
        <v>5240</v>
      </c>
      <c r="Z29" s="32">
        <v>5240</v>
      </c>
      <c r="AA29" s="32">
        <v>5240</v>
      </c>
      <c r="AB29" s="32">
        <v>5240</v>
      </c>
      <c r="AE29" s="32"/>
      <c r="AF29" s="32">
        <v>4377.5</v>
      </c>
      <c r="AG29" s="32">
        <f t="shared" si="4"/>
        <v>5240</v>
      </c>
      <c r="AH29" s="32">
        <v>4415.19</v>
      </c>
      <c r="AI29" s="32">
        <v>4809.38</v>
      </c>
      <c r="AJ29" s="67">
        <f t="shared" si="5"/>
        <v>5240</v>
      </c>
      <c r="AK29" s="32">
        <v>5416</v>
      </c>
      <c r="AL29" s="32">
        <v>5433.17</v>
      </c>
      <c r="AM29" s="32">
        <v>6000</v>
      </c>
      <c r="AN29" s="32">
        <v>6000</v>
      </c>
      <c r="AO29" s="32">
        <v>6000</v>
      </c>
      <c r="AP29" s="32">
        <v>6000</v>
      </c>
      <c r="AQ29" s="32">
        <v>6000</v>
      </c>
      <c r="AR29" s="67">
        <v>6571</v>
      </c>
      <c r="AS29" s="32">
        <v>5989.67</v>
      </c>
      <c r="AT29" s="32">
        <v>6571</v>
      </c>
      <c r="AU29" s="32">
        <v>5991</v>
      </c>
      <c r="AV29" s="32">
        <v>5647</v>
      </c>
      <c r="AW29" s="682">
        <v>79.6</v>
      </c>
      <c r="AX29" s="455">
        <v>3442.68</v>
      </c>
      <c r="AY29" s="639">
        <v>7100</v>
      </c>
      <c r="AZ29" s="639">
        <v>7092</v>
      </c>
      <c r="BA29" s="234">
        <v>7100</v>
      </c>
      <c r="BB29" s="234">
        <v>7100</v>
      </c>
      <c r="BC29" s="639">
        <v>7100</v>
      </c>
      <c r="BD29" s="234">
        <v>5305.91</v>
      </c>
      <c r="BE29" s="731">
        <f t="shared" si="1"/>
        <v>74.73112676056338</v>
      </c>
      <c r="BF29" s="822">
        <v>7500</v>
      </c>
      <c r="BG29" s="33">
        <v>7500</v>
      </c>
      <c r="BH29" s="33">
        <v>7500</v>
      </c>
    </row>
    <row r="30" spans="1:60" ht="15.75" customHeight="1">
      <c r="A30" s="13">
        <v>1</v>
      </c>
      <c r="B30" s="13">
        <v>1</v>
      </c>
      <c r="C30" s="13"/>
      <c r="D30" s="13" t="s">
        <v>3</v>
      </c>
      <c r="E30" s="189">
        <v>12</v>
      </c>
      <c r="F30" s="11" t="s">
        <v>4</v>
      </c>
      <c r="G30" s="11" t="s">
        <v>5</v>
      </c>
      <c r="H30" s="11" t="s">
        <v>5</v>
      </c>
      <c r="I30" s="13"/>
      <c r="J30" s="10" t="s">
        <v>6</v>
      </c>
      <c r="K30" s="11" t="s">
        <v>11</v>
      </c>
      <c r="L30" s="11" t="s">
        <v>24</v>
      </c>
      <c r="M30" s="11"/>
      <c r="N30" s="11"/>
      <c r="O30" s="11"/>
      <c r="P30" s="22" t="s">
        <v>7</v>
      </c>
      <c r="Q30" s="320" t="s">
        <v>546</v>
      </c>
      <c r="R30" s="32">
        <v>350</v>
      </c>
      <c r="S30" s="32">
        <v>0</v>
      </c>
      <c r="T30" s="33">
        <f t="shared" si="7"/>
        <v>350</v>
      </c>
      <c r="U30" s="34">
        <v>-318.72</v>
      </c>
      <c r="V30" s="34">
        <v>239.04</v>
      </c>
      <c r="W30" s="143">
        <f t="shared" si="0"/>
        <v>0.6829714285714286</v>
      </c>
      <c r="X30" s="32"/>
      <c r="Y30" s="32">
        <v>380</v>
      </c>
      <c r="Z30" s="32">
        <v>380</v>
      </c>
      <c r="AA30" s="32">
        <v>380</v>
      </c>
      <c r="AB30" s="32">
        <v>380</v>
      </c>
      <c r="AE30" s="32"/>
      <c r="AF30" s="32">
        <v>318.72</v>
      </c>
      <c r="AG30" s="32">
        <f t="shared" si="4"/>
        <v>380</v>
      </c>
      <c r="AH30" s="32">
        <v>298.8</v>
      </c>
      <c r="AI30" s="32">
        <v>318.72</v>
      </c>
      <c r="AJ30" s="67">
        <f t="shared" si="5"/>
        <v>380</v>
      </c>
      <c r="AK30" s="32">
        <f t="shared" si="6"/>
        <v>421.8</v>
      </c>
      <c r="AL30" s="32">
        <v>292.16</v>
      </c>
      <c r="AM30" s="32">
        <v>323</v>
      </c>
      <c r="AN30" s="32">
        <v>1423</v>
      </c>
      <c r="AO30" s="32">
        <v>1423</v>
      </c>
      <c r="AP30" s="32">
        <v>1423</v>
      </c>
      <c r="AQ30" s="32">
        <v>1423</v>
      </c>
      <c r="AR30" s="67">
        <v>1500</v>
      </c>
      <c r="AS30" s="32">
        <v>1536.97</v>
      </c>
      <c r="AT30" s="32">
        <v>1500</v>
      </c>
      <c r="AU30" s="32">
        <v>1862</v>
      </c>
      <c r="AV30" s="32">
        <v>1950</v>
      </c>
      <c r="AW30" s="32">
        <v>78</v>
      </c>
      <c r="AX30" s="455">
        <v>1196.96</v>
      </c>
      <c r="AY30" s="639">
        <v>3630</v>
      </c>
      <c r="AZ30" s="639">
        <v>1500</v>
      </c>
      <c r="BA30" s="234">
        <v>3630</v>
      </c>
      <c r="BB30" s="234">
        <v>3630</v>
      </c>
      <c r="BC30" s="639">
        <v>3630</v>
      </c>
      <c r="BD30" s="234">
        <v>1792.76</v>
      </c>
      <c r="BE30" s="731">
        <f t="shared" si="1"/>
        <v>49.387327823691464</v>
      </c>
      <c r="BF30" s="822">
        <v>2600</v>
      </c>
      <c r="BG30" s="33">
        <v>2600</v>
      </c>
      <c r="BH30" s="33">
        <v>2600</v>
      </c>
    </row>
    <row r="31" spans="1:60" s="23" customFormat="1" ht="15.75">
      <c r="A31" s="13">
        <v>1</v>
      </c>
      <c r="B31" s="13">
        <v>1</v>
      </c>
      <c r="C31" s="13"/>
      <c r="D31" s="13" t="s">
        <v>10</v>
      </c>
      <c r="E31" s="385">
        <v>13</v>
      </c>
      <c r="F31" s="213" t="s">
        <v>4</v>
      </c>
      <c r="G31" s="213" t="s">
        <v>5</v>
      </c>
      <c r="H31" s="213" t="s">
        <v>5</v>
      </c>
      <c r="I31" s="255"/>
      <c r="J31" s="212" t="s">
        <v>6</v>
      </c>
      <c r="K31" s="213" t="s">
        <v>11</v>
      </c>
      <c r="L31" s="213"/>
      <c r="M31" s="213"/>
      <c r="N31" s="213"/>
      <c r="O31" s="213"/>
      <c r="P31" s="256"/>
      <c r="Q31" s="257" t="s">
        <v>57</v>
      </c>
      <c r="R31" s="258">
        <f>SUM(R22:R30)</f>
        <v>35710</v>
      </c>
      <c r="S31" s="258">
        <v>0</v>
      </c>
      <c r="T31" s="258">
        <f t="shared" si="7"/>
        <v>35710</v>
      </c>
      <c r="U31" s="259">
        <v>-32357.79</v>
      </c>
      <c r="V31" s="259">
        <f>SUM(V22:V30)</f>
        <v>23839.550000000003</v>
      </c>
      <c r="W31" s="260">
        <f t="shared" si="0"/>
        <v>0.6675875105012602</v>
      </c>
      <c r="X31" s="258"/>
      <c r="Y31" s="258">
        <f>SUM(Y22:Y30)</f>
        <v>38570</v>
      </c>
      <c r="Z31" s="258">
        <f>SUM(Z22:Z30)</f>
        <v>38570</v>
      </c>
      <c r="AA31" s="258">
        <f>SUM(AA22:AA30)</f>
        <v>38570</v>
      </c>
      <c r="AB31" s="258">
        <f>SUM(AB22:AB30)</f>
        <v>38570</v>
      </c>
      <c r="AC31" s="261"/>
      <c r="AD31" s="261"/>
      <c r="AE31" s="258">
        <f aca="true" t="shared" si="8" ref="AE31:BH31">SUM(AE22:AE30)</f>
        <v>0</v>
      </c>
      <c r="AF31" s="258">
        <f t="shared" si="8"/>
        <v>32357.790000000005</v>
      </c>
      <c r="AG31" s="258">
        <f t="shared" si="8"/>
        <v>38570</v>
      </c>
      <c r="AH31" s="258">
        <f t="shared" si="8"/>
        <v>32065.6</v>
      </c>
      <c r="AI31" s="258">
        <f t="shared" si="8"/>
        <v>35491.13</v>
      </c>
      <c r="AJ31" s="258">
        <f t="shared" si="8"/>
        <v>38570</v>
      </c>
      <c r="AK31" s="258">
        <f t="shared" si="8"/>
        <v>40812.5</v>
      </c>
      <c r="AL31" s="258">
        <f t="shared" si="8"/>
        <v>39612.590000000004</v>
      </c>
      <c r="AM31" s="258">
        <f t="shared" si="8"/>
        <v>43796</v>
      </c>
      <c r="AN31" s="258">
        <f t="shared" si="8"/>
        <v>44896</v>
      </c>
      <c r="AO31" s="258">
        <f t="shared" si="8"/>
        <v>44896</v>
      </c>
      <c r="AP31" s="258">
        <f t="shared" si="8"/>
        <v>44896</v>
      </c>
      <c r="AQ31" s="258">
        <f t="shared" si="8"/>
        <v>44896</v>
      </c>
      <c r="AR31" s="262">
        <f t="shared" si="8"/>
        <v>49024</v>
      </c>
      <c r="AS31" s="258">
        <f t="shared" si="8"/>
        <v>44664.82</v>
      </c>
      <c r="AT31" s="258">
        <f t="shared" si="8"/>
        <v>49024</v>
      </c>
      <c r="AU31" s="258">
        <f t="shared" si="8"/>
        <v>44294</v>
      </c>
      <c r="AV31" s="258">
        <f t="shared" si="8"/>
        <v>41985</v>
      </c>
      <c r="AW31" s="258"/>
      <c r="AX31" s="258">
        <f t="shared" si="8"/>
        <v>25612.149999999998</v>
      </c>
      <c r="AY31" s="258">
        <f t="shared" si="8"/>
        <v>55000</v>
      </c>
      <c r="AZ31" s="258">
        <f t="shared" si="8"/>
        <v>52794</v>
      </c>
      <c r="BA31" s="258">
        <f t="shared" si="8"/>
        <v>55000</v>
      </c>
      <c r="BB31" s="258">
        <f t="shared" si="8"/>
        <v>55000</v>
      </c>
      <c r="BC31" s="258">
        <f t="shared" si="8"/>
        <v>55000</v>
      </c>
      <c r="BD31" s="258">
        <f t="shared" si="8"/>
        <v>39071.98</v>
      </c>
      <c r="BE31" s="258">
        <f t="shared" si="8"/>
        <v>609.9266920518583</v>
      </c>
      <c r="BF31" s="258">
        <f t="shared" si="8"/>
        <v>57010</v>
      </c>
      <c r="BG31" s="258">
        <f t="shared" si="8"/>
        <v>57010</v>
      </c>
      <c r="BH31" s="258">
        <f t="shared" si="8"/>
        <v>57010</v>
      </c>
    </row>
    <row r="32" spans="1:60" ht="15.75">
      <c r="A32" s="13">
        <v>1</v>
      </c>
      <c r="B32" s="13">
        <v>1</v>
      </c>
      <c r="C32" s="13"/>
      <c r="D32" s="13" t="s">
        <v>3</v>
      </c>
      <c r="E32" s="189">
        <v>14</v>
      </c>
      <c r="F32" s="11" t="s">
        <v>4</v>
      </c>
      <c r="G32" s="11" t="s">
        <v>5</v>
      </c>
      <c r="H32" s="11" t="s">
        <v>5</v>
      </c>
      <c r="I32" s="13"/>
      <c r="J32" s="10" t="s">
        <v>6</v>
      </c>
      <c r="K32" s="11" t="s">
        <v>12</v>
      </c>
      <c r="L32" s="11" t="s">
        <v>5</v>
      </c>
      <c r="M32" s="11" t="s">
        <v>13</v>
      </c>
      <c r="N32" s="11"/>
      <c r="O32" s="11"/>
      <c r="P32" s="22" t="s">
        <v>7</v>
      </c>
      <c r="Q32" s="79" t="s">
        <v>25</v>
      </c>
      <c r="R32" s="32">
        <v>230</v>
      </c>
      <c r="S32" s="32">
        <v>0</v>
      </c>
      <c r="T32" s="33">
        <f t="shared" si="7"/>
        <v>230</v>
      </c>
      <c r="U32" s="34">
        <v>-223.96</v>
      </c>
      <c r="V32" s="34">
        <v>157.77</v>
      </c>
      <c r="W32" s="143">
        <f t="shared" si="0"/>
        <v>0.6859565217391305</v>
      </c>
      <c r="X32" s="32">
        <v>1600</v>
      </c>
      <c r="Y32" s="32">
        <v>50</v>
      </c>
      <c r="Z32" s="32">
        <v>50</v>
      </c>
      <c r="AA32" s="32"/>
      <c r="AB32" s="32"/>
      <c r="AE32" s="32"/>
      <c r="AF32" s="32">
        <v>223.96</v>
      </c>
      <c r="AG32" s="32">
        <f aca="true" t="shared" si="9" ref="AG32:AG50">Z32+AE32</f>
        <v>50</v>
      </c>
      <c r="AH32" s="32">
        <f>2053.88+480</f>
        <v>2533.88</v>
      </c>
      <c r="AI32" s="32">
        <v>2407.35</v>
      </c>
      <c r="AJ32" s="67">
        <f aca="true" t="shared" si="10" ref="AJ32:AJ50">AG32</f>
        <v>50</v>
      </c>
      <c r="AK32" s="32">
        <v>1800</v>
      </c>
      <c r="AL32" s="32">
        <v>2051.7</v>
      </c>
      <c r="AM32" s="32">
        <v>2000</v>
      </c>
      <c r="AN32" s="32">
        <v>2000</v>
      </c>
      <c r="AO32" s="32">
        <v>2000</v>
      </c>
      <c r="AP32" s="32">
        <v>2000</v>
      </c>
      <c r="AQ32" s="32">
        <v>2060</v>
      </c>
      <c r="AR32" s="67">
        <f>AM32</f>
        <v>2000</v>
      </c>
      <c r="AS32" s="32">
        <v>2234.72</v>
      </c>
      <c r="AT32" s="32">
        <v>2000</v>
      </c>
      <c r="AU32" s="32">
        <v>2200</v>
      </c>
      <c r="AV32" s="32">
        <v>2084</v>
      </c>
      <c r="AW32" s="682">
        <v>99.6</v>
      </c>
      <c r="AX32" s="455">
        <v>1357.6</v>
      </c>
      <c r="AY32" s="639">
        <v>2200</v>
      </c>
      <c r="AZ32" s="639">
        <v>2000</v>
      </c>
      <c r="BA32" s="234">
        <v>2200</v>
      </c>
      <c r="BB32" s="234">
        <v>2200</v>
      </c>
      <c r="BC32" s="639">
        <v>2200</v>
      </c>
      <c r="BD32" s="234">
        <v>1690.05</v>
      </c>
      <c r="BE32" s="731">
        <f t="shared" si="1"/>
        <v>76.82045454545454</v>
      </c>
      <c r="BF32" s="822">
        <v>2200</v>
      </c>
      <c r="BG32" s="33">
        <v>2200</v>
      </c>
      <c r="BH32" s="33">
        <v>2200</v>
      </c>
    </row>
    <row r="33" spans="1:60" ht="15.75">
      <c r="A33" s="13">
        <v>1</v>
      </c>
      <c r="B33" s="13">
        <v>1</v>
      </c>
      <c r="C33" s="13"/>
      <c r="D33" s="13" t="s">
        <v>3</v>
      </c>
      <c r="E33" s="189">
        <v>15</v>
      </c>
      <c r="F33" s="11" t="s">
        <v>4</v>
      </c>
      <c r="G33" s="11" t="s">
        <v>5</v>
      </c>
      <c r="H33" s="11" t="s">
        <v>5</v>
      </c>
      <c r="I33" s="13"/>
      <c r="J33" s="10" t="s">
        <v>6</v>
      </c>
      <c r="K33" s="11" t="s">
        <v>12</v>
      </c>
      <c r="L33" s="11" t="s">
        <v>11</v>
      </c>
      <c r="M33" s="11" t="s">
        <v>13</v>
      </c>
      <c r="N33" s="11"/>
      <c r="O33" s="11"/>
      <c r="P33" s="22" t="s">
        <v>7</v>
      </c>
      <c r="Q33" s="79" t="s">
        <v>26</v>
      </c>
      <c r="R33" s="32">
        <v>3000</v>
      </c>
      <c r="S33" s="32">
        <v>0</v>
      </c>
      <c r="T33" s="33">
        <f t="shared" si="7"/>
        <v>3000</v>
      </c>
      <c r="U33" s="34">
        <v>-2657.36</v>
      </c>
      <c r="V33" s="34">
        <v>6874.93</v>
      </c>
      <c r="W33" s="143">
        <f t="shared" si="0"/>
        <v>2.2916433333333335</v>
      </c>
      <c r="X33" s="32">
        <v>4700</v>
      </c>
      <c r="Y33" s="32">
        <v>4000</v>
      </c>
      <c r="Z33" s="32">
        <v>4000</v>
      </c>
      <c r="AA33" s="32">
        <v>4000</v>
      </c>
      <c r="AB33" s="32">
        <v>4000</v>
      </c>
      <c r="AE33" s="32"/>
      <c r="AF33" s="32">
        <v>2657.369</v>
      </c>
      <c r="AG33" s="32">
        <f t="shared" si="9"/>
        <v>4000</v>
      </c>
      <c r="AH33" s="32">
        <v>4994.4</v>
      </c>
      <c r="AI33" s="32">
        <v>5610.64</v>
      </c>
      <c r="AJ33" s="67">
        <f t="shared" si="10"/>
        <v>4000</v>
      </c>
      <c r="AK33" s="32">
        <v>5600</v>
      </c>
      <c r="AL33" s="32">
        <v>4803.66</v>
      </c>
      <c r="AM33" s="32">
        <v>5000</v>
      </c>
      <c r="AN33" s="32">
        <v>5000</v>
      </c>
      <c r="AO33" s="32">
        <v>5000</v>
      </c>
      <c r="AP33" s="32">
        <v>5000</v>
      </c>
      <c r="AQ33" s="32">
        <v>5000</v>
      </c>
      <c r="AR33" s="67">
        <f>AM33</f>
        <v>5000</v>
      </c>
      <c r="AS33" s="32">
        <v>3960.18</v>
      </c>
      <c r="AT33" s="32">
        <v>5000</v>
      </c>
      <c r="AU33" s="32">
        <v>3939</v>
      </c>
      <c r="AV33" s="32">
        <v>3302</v>
      </c>
      <c r="AW33" s="682">
        <v>73.4</v>
      </c>
      <c r="AX33" s="455">
        <v>2186.32</v>
      </c>
      <c r="AY33" s="639">
        <v>4500</v>
      </c>
      <c r="AZ33" s="639">
        <v>4500</v>
      </c>
      <c r="BA33" s="234">
        <v>4500</v>
      </c>
      <c r="BB33" s="234">
        <v>4500</v>
      </c>
      <c r="BC33" s="639">
        <v>4500</v>
      </c>
      <c r="BD33" s="234">
        <v>2857.11</v>
      </c>
      <c r="BE33" s="731">
        <f t="shared" si="1"/>
        <v>63.49133333333333</v>
      </c>
      <c r="BF33" s="822">
        <v>4100</v>
      </c>
      <c r="BG33" s="33">
        <v>4100</v>
      </c>
      <c r="BH33" s="33">
        <v>4100</v>
      </c>
    </row>
    <row r="34" spans="1:60" ht="15.75">
      <c r="A34" s="13">
        <v>1</v>
      </c>
      <c r="B34" s="13">
        <v>1</v>
      </c>
      <c r="C34" s="13"/>
      <c r="D34" s="13" t="s">
        <v>3</v>
      </c>
      <c r="E34" s="189">
        <v>16</v>
      </c>
      <c r="F34" s="11" t="s">
        <v>4</v>
      </c>
      <c r="G34" s="11" t="s">
        <v>5</v>
      </c>
      <c r="H34" s="11" t="s">
        <v>5</v>
      </c>
      <c r="I34" s="13"/>
      <c r="J34" s="10" t="s">
        <v>6</v>
      </c>
      <c r="K34" s="11" t="s">
        <v>12</v>
      </c>
      <c r="L34" s="11" t="s">
        <v>11</v>
      </c>
      <c r="M34" s="11" t="s">
        <v>13</v>
      </c>
      <c r="N34" s="11" t="s">
        <v>5</v>
      </c>
      <c r="O34" s="11"/>
      <c r="P34" s="22" t="s">
        <v>7</v>
      </c>
      <c r="Q34" s="79" t="s">
        <v>27</v>
      </c>
      <c r="R34" s="32">
        <v>6200</v>
      </c>
      <c r="S34" s="32">
        <v>0</v>
      </c>
      <c r="T34" s="33">
        <f t="shared" si="7"/>
        <v>6200</v>
      </c>
      <c r="U34" s="34">
        <v>-2476</v>
      </c>
      <c r="V34" s="34">
        <v>8772.92</v>
      </c>
      <c r="W34" s="143">
        <f t="shared" si="0"/>
        <v>1.4149870967741935</v>
      </c>
      <c r="X34" s="32">
        <v>5100</v>
      </c>
      <c r="Y34" s="32">
        <v>8000</v>
      </c>
      <c r="Z34" s="32">
        <v>8000</v>
      </c>
      <c r="AA34" s="32">
        <v>6200</v>
      </c>
      <c r="AB34" s="32">
        <v>6200</v>
      </c>
      <c r="AE34" s="32"/>
      <c r="AF34" s="32">
        <v>2476</v>
      </c>
      <c r="AG34" s="32">
        <f t="shared" si="9"/>
        <v>8000</v>
      </c>
      <c r="AH34" s="32">
        <v>6144.89</v>
      </c>
      <c r="AI34" s="32">
        <v>8827.25</v>
      </c>
      <c r="AJ34" s="67">
        <f t="shared" si="10"/>
        <v>8000</v>
      </c>
      <c r="AK34" s="32">
        <v>8800</v>
      </c>
      <c r="AL34" s="32">
        <v>7111</v>
      </c>
      <c r="AM34" s="32">
        <v>7000</v>
      </c>
      <c r="AN34" s="32">
        <v>7000</v>
      </c>
      <c r="AO34" s="32">
        <v>7000</v>
      </c>
      <c r="AP34" s="32">
        <v>7000</v>
      </c>
      <c r="AQ34" s="32">
        <v>7000</v>
      </c>
      <c r="AR34" s="67">
        <f>AM34</f>
        <v>7000</v>
      </c>
      <c r="AS34" s="32">
        <v>5618.96</v>
      </c>
      <c r="AT34" s="32">
        <v>7000</v>
      </c>
      <c r="AU34" s="32">
        <v>4794</v>
      </c>
      <c r="AV34" s="32">
        <v>5215</v>
      </c>
      <c r="AW34" s="682">
        <v>86.9</v>
      </c>
      <c r="AX34" s="455">
        <v>3573</v>
      </c>
      <c r="AY34" s="639">
        <v>6000</v>
      </c>
      <c r="AZ34" s="639">
        <v>6000</v>
      </c>
      <c r="BA34" s="234">
        <v>6000</v>
      </c>
      <c r="BB34" s="234">
        <v>6000</v>
      </c>
      <c r="BC34" s="639">
        <v>6000</v>
      </c>
      <c r="BD34" s="234">
        <v>2389.24</v>
      </c>
      <c r="BE34" s="731">
        <f t="shared" si="1"/>
        <v>39.82066666666667</v>
      </c>
      <c r="BF34" s="822">
        <v>4500</v>
      </c>
      <c r="BG34" s="33">
        <v>4500</v>
      </c>
      <c r="BH34" s="33">
        <v>4500</v>
      </c>
    </row>
    <row r="35" spans="1:60" ht="15.75">
      <c r="A35" s="13">
        <v>1</v>
      </c>
      <c r="B35" s="13">
        <v>1</v>
      </c>
      <c r="C35" s="13"/>
      <c r="D35" s="13" t="s">
        <v>3</v>
      </c>
      <c r="E35" s="189">
        <v>17</v>
      </c>
      <c r="F35" s="11" t="s">
        <v>4</v>
      </c>
      <c r="G35" s="11" t="s">
        <v>5</v>
      </c>
      <c r="H35" s="11" t="s">
        <v>5</v>
      </c>
      <c r="I35" s="13"/>
      <c r="J35" s="10" t="s">
        <v>6</v>
      </c>
      <c r="K35" s="11" t="s">
        <v>12</v>
      </c>
      <c r="L35" s="11" t="s">
        <v>11</v>
      </c>
      <c r="M35" s="11" t="s">
        <v>15</v>
      </c>
      <c r="N35" s="11"/>
      <c r="O35" s="11"/>
      <c r="P35" s="22" t="s">
        <v>7</v>
      </c>
      <c r="Q35" s="79" t="s">
        <v>28</v>
      </c>
      <c r="R35" s="32">
        <v>260</v>
      </c>
      <c r="S35" s="32">
        <v>0</v>
      </c>
      <c r="T35" s="33">
        <f t="shared" si="7"/>
        <v>260</v>
      </c>
      <c r="U35" s="34">
        <v>-257.66</v>
      </c>
      <c r="V35" s="34">
        <v>312.72</v>
      </c>
      <c r="W35" s="143">
        <f t="shared" si="0"/>
        <v>1.2027692307692308</v>
      </c>
      <c r="X35" s="32">
        <v>100</v>
      </c>
      <c r="Y35" s="32">
        <v>300</v>
      </c>
      <c r="Z35" s="32">
        <v>300</v>
      </c>
      <c r="AA35" s="32">
        <v>280</v>
      </c>
      <c r="AB35" s="32">
        <v>280</v>
      </c>
      <c r="AE35" s="32"/>
      <c r="AF35" s="32">
        <v>257.66</v>
      </c>
      <c r="AG35" s="32">
        <f t="shared" si="9"/>
        <v>300</v>
      </c>
      <c r="AH35" s="32">
        <v>623.58</v>
      </c>
      <c r="AI35" s="32">
        <v>353.17</v>
      </c>
      <c r="AJ35" s="67">
        <f t="shared" si="10"/>
        <v>300</v>
      </c>
      <c r="AK35" s="32">
        <v>668</v>
      </c>
      <c r="AL35" s="32">
        <v>664.95</v>
      </c>
      <c r="AM35" s="32">
        <v>700</v>
      </c>
      <c r="AN35" s="32">
        <v>700</v>
      </c>
      <c r="AO35" s="32">
        <v>700</v>
      </c>
      <c r="AP35" s="32">
        <v>700</v>
      </c>
      <c r="AQ35" s="32">
        <v>700</v>
      </c>
      <c r="AR35" s="67">
        <f>AM35</f>
        <v>700</v>
      </c>
      <c r="AS35" s="32">
        <v>465.88</v>
      </c>
      <c r="AT35" s="32">
        <v>700</v>
      </c>
      <c r="AU35" s="32">
        <v>308</v>
      </c>
      <c r="AV35" s="32">
        <v>268</v>
      </c>
      <c r="AW35" s="682">
        <v>44.6</v>
      </c>
      <c r="AX35" s="455">
        <v>194.48</v>
      </c>
      <c r="AY35" s="639">
        <v>600</v>
      </c>
      <c r="AZ35" s="639">
        <v>600</v>
      </c>
      <c r="BA35" s="234">
        <v>600</v>
      </c>
      <c r="BB35" s="234">
        <v>600</v>
      </c>
      <c r="BC35" s="639">
        <v>600</v>
      </c>
      <c r="BD35" s="234">
        <v>202.93</v>
      </c>
      <c r="BE35" s="731">
        <f t="shared" si="1"/>
        <v>33.821666666666665</v>
      </c>
      <c r="BF35" s="822">
        <v>300</v>
      </c>
      <c r="BG35" s="33">
        <v>300</v>
      </c>
      <c r="BH35" s="33">
        <v>300</v>
      </c>
    </row>
    <row r="36" spans="1:60" ht="15.75">
      <c r="A36" s="13">
        <v>1</v>
      </c>
      <c r="B36" s="13">
        <v>1</v>
      </c>
      <c r="C36" s="13"/>
      <c r="D36" s="13" t="s">
        <v>3</v>
      </c>
      <c r="E36" s="189">
        <v>18</v>
      </c>
      <c r="F36" s="11" t="s">
        <v>4</v>
      </c>
      <c r="G36" s="11" t="s">
        <v>5</v>
      </c>
      <c r="H36" s="11" t="s">
        <v>5</v>
      </c>
      <c r="I36" s="13"/>
      <c r="J36" s="10" t="s">
        <v>6</v>
      </c>
      <c r="K36" s="11" t="s">
        <v>12</v>
      </c>
      <c r="L36" s="11" t="s">
        <v>11</v>
      </c>
      <c r="M36" s="11" t="s">
        <v>17</v>
      </c>
      <c r="N36" s="11"/>
      <c r="O36" s="11"/>
      <c r="P36" s="22" t="s">
        <v>7</v>
      </c>
      <c r="Q36" s="79" t="s">
        <v>860</v>
      </c>
      <c r="R36" s="32">
        <v>6500</v>
      </c>
      <c r="S36" s="32">
        <v>0</v>
      </c>
      <c r="T36" s="33">
        <f t="shared" si="7"/>
        <v>6500</v>
      </c>
      <c r="U36" s="34">
        <v>-6431.81</v>
      </c>
      <c r="V36" s="34">
        <v>5128.01</v>
      </c>
      <c r="W36" s="143">
        <f t="shared" si="0"/>
        <v>0.7889246153846154</v>
      </c>
      <c r="X36" s="32"/>
      <c r="Y36" s="32">
        <v>6500</v>
      </c>
      <c r="Z36" s="32">
        <v>6500</v>
      </c>
      <c r="AA36" s="32">
        <v>6500</v>
      </c>
      <c r="AB36" s="32">
        <v>6500</v>
      </c>
      <c r="AE36" s="32"/>
      <c r="AF36" s="32">
        <v>6431.81</v>
      </c>
      <c r="AG36" s="32">
        <f t="shared" si="9"/>
        <v>6500</v>
      </c>
      <c r="AH36" s="32">
        <v>7366.55</v>
      </c>
      <c r="AI36" s="32">
        <v>5684.56</v>
      </c>
      <c r="AJ36" s="67">
        <f t="shared" si="10"/>
        <v>6500</v>
      </c>
      <c r="AK36" s="32">
        <v>5500</v>
      </c>
      <c r="AL36" s="32">
        <v>5634.68</v>
      </c>
      <c r="AM36" s="32">
        <v>5500</v>
      </c>
      <c r="AN36" s="32">
        <v>5500</v>
      </c>
      <c r="AO36" s="32">
        <v>5500</v>
      </c>
      <c r="AP36" s="32">
        <v>5500</v>
      </c>
      <c r="AQ36" s="32">
        <v>5500</v>
      </c>
      <c r="AR36" s="67">
        <f>AM36</f>
        <v>5500</v>
      </c>
      <c r="AS36" s="32">
        <v>4302.72</v>
      </c>
      <c r="AT36" s="32">
        <v>5500</v>
      </c>
      <c r="AU36" s="32">
        <v>3303</v>
      </c>
      <c r="AV36" s="32">
        <v>3565</v>
      </c>
      <c r="AW36" s="682">
        <v>72</v>
      </c>
      <c r="AX36" s="455">
        <v>2472.56</v>
      </c>
      <c r="AY36" s="639">
        <v>5000</v>
      </c>
      <c r="AZ36" s="639">
        <v>5000</v>
      </c>
      <c r="BA36" s="234">
        <v>5000</v>
      </c>
      <c r="BB36" s="234">
        <v>5000</v>
      </c>
      <c r="BC36" s="639">
        <v>5000</v>
      </c>
      <c r="BD36" s="234">
        <v>3483.4</v>
      </c>
      <c r="BE36" s="731">
        <f t="shared" si="1"/>
        <v>69.66799999999999</v>
      </c>
      <c r="BF36" s="822">
        <v>3000</v>
      </c>
      <c r="BG36" s="33">
        <v>3000</v>
      </c>
      <c r="BH36" s="33">
        <v>3000</v>
      </c>
    </row>
    <row r="37" spans="1:60" ht="30">
      <c r="A37" s="13">
        <v>1</v>
      </c>
      <c r="B37" s="13">
        <v>1</v>
      </c>
      <c r="C37" s="13"/>
      <c r="D37" s="13" t="s">
        <v>3</v>
      </c>
      <c r="E37" s="189">
        <v>19</v>
      </c>
      <c r="F37" s="11" t="s">
        <v>4</v>
      </c>
      <c r="G37" s="11" t="s">
        <v>5</v>
      </c>
      <c r="H37" s="11" t="s">
        <v>5</v>
      </c>
      <c r="I37" s="13"/>
      <c r="J37" s="10" t="s">
        <v>6</v>
      </c>
      <c r="K37" s="11" t="s">
        <v>12</v>
      </c>
      <c r="L37" s="11" t="s">
        <v>11</v>
      </c>
      <c r="M37" s="11" t="s">
        <v>19</v>
      </c>
      <c r="N37" s="11"/>
      <c r="O37" s="11"/>
      <c r="P37" s="22" t="s">
        <v>7</v>
      </c>
      <c r="Q37" s="79" t="s">
        <v>866</v>
      </c>
      <c r="R37" s="32">
        <v>3100</v>
      </c>
      <c r="S37" s="32">
        <v>0</v>
      </c>
      <c r="T37" s="33">
        <f t="shared" si="7"/>
        <v>3100</v>
      </c>
      <c r="U37" s="34">
        <v>-3082.85</v>
      </c>
      <c r="V37" s="34">
        <v>2696.62</v>
      </c>
      <c r="W37" s="143">
        <f t="shared" si="0"/>
        <v>0.8698774193548386</v>
      </c>
      <c r="X37" s="32"/>
      <c r="Y37" s="32">
        <v>2000</v>
      </c>
      <c r="Z37" s="32">
        <v>2000</v>
      </c>
      <c r="AA37" s="32">
        <v>1100</v>
      </c>
      <c r="AB37" s="32">
        <v>1100</v>
      </c>
      <c r="AE37" s="32"/>
      <c r="AF37" s="32">
        <v>3082.85</v>
      </c>
      <c r="AG37" s="32">
        <f t="shared" si="9"/>
        <v>2000</v>
      </c>
      <c r="AH37" s="32">
        <v>940.68</v>
      </c>
      <c r="AI37" s="32">
        <v>839.01</v>
      </c>
      <c r="AJ37" s="67">
        <f t="shared" si="10"/>
        <v>2000</v>
      </c>
      <c r="AK37" s="32">
        <v>800</v>
      </c>
      <c r="AL37" s="32">
        <v>809.57</v>
      </c>
      <c r="AM37" s="32">
        <v>800</v>
      </c>
      <c r="AN37" s="32">
        <v>800</v>
      </c>
      <c r="AO37" s="32">
        <v>800</v>
      </c>
      <c r="AP37" s="32">
        <v>800</v>
      </c>
      <c r="AQ37" s="32">
        <v>1000</v>
      </c>
      <c r="AR37" s="67">
        <v>900</v>
      </c>
      <c r="AS37" s="32">
        <v>995.75</v>
      </c>
      <c r="AT37" s="32">
        <v>900</v>
      </c>
      <c r="AU37" s="32">
        <v>1155</v>
      </c>
      <c r="AV37" s="32">
        <v>1018</v>
      </c>
      <c r="AW37" s="682">
        <v>84.9</v>
      </c>
      <c r="AX37" s="455">
        <v>719.45</v>
      </c>
      <c r="AY37" s="639">
        <v>1200</v>
      </c>
      <c r="AZ37" s="639">
        <v>1200</v>
      </c>
      <c r="BA37" s="234">
        <v>1200</v>
      </c>
      <c r="BB37" s="234">
        <v>1200</v>
      </c>
      <c r="BC37" s="639">
        <v>1200</v>
      </c>
      <c r="BD37" s="234">
        <v>558.17</v>
      </c>
      <c r="BE37" s="731">
        <f t="shared" si="1"/>
        <v>46.51416666666666</v>
      </c>
      <c r="BF37" s="822">
        <v>1200</v>
      </c>
      <c r="BG37" s="33">
        <v>1200</v>
      </c>
      <c r="BH37" s="33">
        <v>1200</v>
      </c>
    </row>
    <row r="38" spans="1:60" ht="15.75">
      <c r="A38" s="13"/>
      <c r="B38" s="13"/>
      <c r="C38" s="13"/>
      <c r="D38" s="13"/>
      <c r="E38" s="189">
        <v>20</v>
      </c>
      <c r="F38" s="210" t="s">
        <v>4</v>
      </c>
      <c r="G38" s="154">
        <v>1</v>
      </c>
      <c r="H38" s="154">
        <v>1</v>
      </c>
      <c r="I38" s="13"/>
      <c r="J38" s="206">
        <v>6</v>
      </c>
      <c r="K38" s="154">
        <v>3</v>
      </c>
      <c r="L38" s="154">
        <v>2</v>
      </c>
      <c r="M38" s="210" t="s">
        <v>21</v>
      </c>
      <c r="N38" s="11"/>
      <c r="O38" s="11"/>
      <c r="P38" s="182">
        <v>41</v>
      </c>
      <c r="Q38" s="79" t="s">
        <v>861</v>
      </c>
      <c r="R38" s="32"/>
      <c r="S38" s="32"/>
      <c r="T38" s="33"/>
      <c r="U38" s="34"/>
      <c r="V38" s="34"/>
      <c r="W38" s="143"/>
      <c r="X38" s="32"/>
      <c r="Y38" s="32"/>
      <c r="Z38" s="32"/>
      <c r="AA38" s="32"/>
      <c r="AB38" s="32"/>
      <c r="AE38" s="32"/>
      <c r="AF38" s="32"/>
      <c r="AG38" s="32"/>
      <c r="AH38" s="32"/>
      <c r="AI38" s="32"/>
      <c r="AJ38" s="67"/>
      <c r="AK38" s="32"/>
      <c r="AL38" s="32"/>
      <c r="AM38" s="32"/>
      <c r="AN38" s="32"/>
      <c r="AO38" s="32"/>
      <c r="AP38" s="32"/>
      <c r="AQ38" s="32"/>
      <c r="AR38" s="67"/>
      <c r="AS38" s="32"/>
      <c r="AT38" s="32"/>
      <c r="AU38" s="32"/>
      <c r="AV38" s="32"/>
      <c r="AW38" s="682"/>
      <c r="AX38" s="455"/>
      <c r="AY38" s="639"/>
      <c r="AZ38" s="639"/>
      <c r="BA38" s="234"/>
      <c r="BB38" s="234"/>
      <c r="BC38" s="639"/>
      <c r="BD38" s="234"/>
      <c r="BE38" s="731"/>
      <c r="BF38" s="822">
        <v>2000</v>
      </c>
      <c r="BG38" s="33">
        <v>2000</v>
      </c>
      <c r="BH38" s="33">
        <v>2000</v>
      </c>
    </row>
    <row r="39" spans="1:60" ht="15.75">
      <c r="A39" s="13">
        <v>1</v>
      </c>
      <c r="B39" s="13">
        <v>1</v>
      </c>
      <c r="C39" s="13"/>
      <c r="D39" s="13" t="s">
        <v>3</v>
      </c>
      <c r="E39" s="189">
        <v>21</v>
      </c>
      <c r="F39" s="11" t="s">
        <v>4</v>
      </c>
      <c r="G39" s="11" t="s">
        <v>5</v>
      </c>
      <c r="H39" s="11" t="s">
        <v>5</v>
      </c>
      <c r="I39" s="13"/>
      <c r="J39" s="10" t="s">
        <v>6</v>
      </c>
      <c r="K39" s="11" t="s">
        <v>12</v>
      </c>
      <c r="L39" s="11" t="s">
        <v>12</v>
      </c>
      <c r="M39" s="11" t="s">
        <v>13</v>
      </c>
      <c r="N39" s="11"/>
      <c r="O39" s="11"/>
      <c r="P39" s="22" t="s">
        <v>7</v>
      </c>
      <c r="Q39" s="79" t="s">
        <v>29</v>
      </c>
      <c r="R39" s="32">
        <v>3500</v>
      </c>
      <c r="S39" s="32">
        <v>0</v>
      </c>
      <c r="T39" s="33">
        <f t="shared" si="7"/>
        <v>3500</v>
      </c>
      <c r="U39" s="34">
        <v>-4470.86</v>
      </c>
      <c r="V39" s="34">
        <v>0</v>
      </c>
      <c r="W39" s="143">
        <f t="shared" si="0"/>
        <v>0</v>
      </c>
      <c r="X39" s="32"/>
      <c r="Y39" s="32">
        <v>4000</v>
      </c>
      <c r="Z39" s="32">
        <v>4000</v>
      </c>
      <c r="AA39" s="32">
        <v>4000</v>
      </c>
      <c r="AB39" s="32">
        <v>4000</v>
      </c>
      <c r="AE39" s="32"/>
      <c r="AF39" s="32">
        <v>4470.86</v>
      </c>
      <c r="AG39" s="32">
        <f t="shared" si="9"/>
        <v>4000</v>
      </c>
      <c r="AH39" s="32">
        <v>3343.42</v>
      </c>
      <c r="AI39" s="32">
        <v>180</v>
      </c>
      <c r="AJ39" s="67">
        <f t="shared" si="10"/>
        <v>4000</v>
      </c>
      <c r="AK39" s="32">
        <v>1700</v>
      </c>
      <c r="AL39" s="32">
        <v>1518.6</v>
      </c>
      <c r="AM39" s="32">
        <v>6080</v>
      </c>
      <c r="AN39" s="32">
        <v>6080</v>
      </c>
      <c r="AO39" s="32">
        <v>6080</v>
      </c>
      <c r="AP39" s="32">
        <v>6080</v>
      </c>
      <c r="AQ39" s="32">
        <v>6080</v>
      </c>
      <c r="AR39" s="67">
        <v>500</v>
      </c>
      <c r="AS39" s="32">
        <v>3749.68</v>
      </c>
      <c r="AT39" s="32">
        <v>500</v>
      </c>
      <c r="AU39" s="32">
        <v>150</v>
      </c>
      <c r="AV39" s="32">
        <v>1795</v>
      </c>
      <c r="AW39" s="682">
        <v>117.7</v>
      </c>
      <c r="AX39" s="455">
        <v>0</v>
      </c>
      <c r="AY39" s="639"/>
      <c r="AZ39" s="639">
        <v>500</v>
      </c>
      <c r="BA39" s="234"/>
      <c r="BB39" s="234"/>
      <c r="BC39" s="639"/>
      <c r="BD39" s="234"/>
      <c r="BE39" s="731" t="e">
        <f t="shared" si="1"/>
        <v>#DIV/0!</v>
      </c>
      <c r="BF39" s="822"/>
      <c r="BG39" s="33"/>
      <c r="BH39" s="33"/>
    </row>
    <row r="40" spans="1:60" ht="15.75">
      <c r="A40" s="13">
        <v>1</v>
      </c>
      <c r="B40" s="13">
        <v>1</v>
      </c>
      <c r="C40" s="13"/>
      <c r="D40" s="13" t="s">
        <v>3</v>
      </c>
      <c r="E40" s="189">
        <v>22</v>
      </c>
      <c r="F40" s="11" t="s">
        <v>4</v>
      </c>
      <c r="G40" s="11" t="s">
        <v>5</v>
      </c>
      <c r="H40" s="11" t="s">
        <v>5</v>
      </c>
      <c r="I40" s="13"/>
      <c r="J40" s="10" t="s">
        <v>6</v>
      </c>
      <c r="K40" s="11" t="s">
        <v>12</v>
      </c>
      <c r="L40" s="11" t="s">
        <v>12</v>
      </c>
      <c r="M40" s="11" t="s">
        <v>15</v>
      </c>
      <c r="N40" s="11"/>
      <c r="O40" s="11"/>
      <c r="P40" s="22" t="s">
        <v>7</v>
      </c>
      <c r="Q40" s="79" t="s">
        <v>30</v>
      </c>
      <c r="R40" s="32">
        <v>2500</v>
      </c>
      <c r="S40" s="32">
        <v>0</v>
      </c>
      <c r="T40" s="33">
        <f t="shared" si="7"/>
        <v>2500</v>
      </c>
      <c r="U40" s="34">
        <v>-150.3</v>
      </c>
      <c r="V40" s="34">
        <v>1041.38</v>
      </c>
      <c r="W40" s="143">
        <f t="shared" si="0"/>
        <v>0.41655200000000003</v>
      </c>
      <c r="X40" s="32"/>
      <c r="Y40" s="32">
        <v>0</v>
      </c>
      <c r="Z40" s="32">
        <v>0</v>
      </c>
      <c r="AA40" s="32">
        <v>1000</v>
      </c>
      <c r="AB40" s="32">
        <v>1000</v>
      </c>
      <c r="AE40" s="32"/>
      <c r="AF40" s="32">
        <v>150.3</v>
      </c>
      <c r="AG40" s="32">
        <f t="shared" si="9"/>
        <v>0</v>
      </c>
      <c r="AH40" s="32">
        <v>139.65</v>
      </c>
      <c r="AI40" s="32">
        <v>1524.03</v>
      </c>
      <c r="AJ40" s="67">
        <f t="shared" si="10"/>
        <v>0</v>
      </c>
      <c r="AK40" s="32">
        <v>1943</v>
      </c>
      <c r="AL40" s="32">
        <v>1943.1</v>
      </c>
      <c r="AM40" s="32">
        <v>1000</v>
      </c>
      <c r="AN40" s="32">
        <v>1000</v>
      </c>
      <c r="AO40" s="32">
        <v>1000</v>
      </c>
      <c r="AP40" s="32">
        <v>1000</v>
      </c>
      <c r="AQ40" s="32">
        <v>1000</v>
      </c>
      <c r="AR40" s="67">
        <v>0</v>
      </c>
      <c r="AS40" s="32"/>
      <c r="AT40" s="32"/>
      <c r="AU40" s="32">
        <v>342</v>
      </c>
      <c r="AV40" s="32">
        <v>101</v>
      </c>
      <c r="AW40" s="682">
        <v>100</v>
      </c>
      <c r="AX40" s="455">
        <v>0</v>
      </c>
      <c r="AY40" s="639">
        <v>200</v>
      </c>
      <c r="AZ40" s="639">
        <v>200</v>
      </c>
      <c r="BA40" s="234">
        <v>200</v>
      </c>
      <c r="BB40" s="234">
        <v>200</v>
      </c>
      <c r="BC40" s="639">
        <v>200</v>
      </c>
      <c r="BD40" s="234"/>
      <c r="BE40" s="731">
        <f t="shared" si="1"/>
        <v>0</v>
      </c>
      <c r="BF40" s="822"/>
      <c r="BG40" s="33"/>
      <c r="BH40" s="33"/>
    </row>
    <row r="41" spans="1:60" ht="15.75" customHeight="1" hidden="1">
      <c r="A41" s="13">
        <v>1</v>
      </c>
      <c r="B41" s="13">
        <v>1</v>
      </c>
      <c r="C41" s="13"/>
      <c r="D41" s="13" t="s">
        <v>3</v>
      </c>
      <c r="E41" s="189">
        <v>22</v>
      </c>
      <c r="F41" s="11" t="s">
        <v>4</v>
      </c>
      <c r="G41" s="11" t="s">
        <v>5</v>
      </c>
      <c r="H41" s="11" t="s">
        <v>5</v>
      </c>
      <c r="I41" s="13"/>
      <c r="J41" s="10" t="s">
        <v>6</v>
      </c>
      <c r="K41" s="11" t="s">
        <v>12</v>
      </c>
      <c r="L41" s="11" t="s">
        <v>12</v>
      </c>
      <c r="M41" s="144" t="s">
        <v>17</v>
      </c>
      <c r="N41" s="11">
        <v>1</v>
      </c>
      <c r="O41" s="11"/>
      <c r="P41" s="22" t="s">
        <v>7</v>
      </c>
      <c r="Q41" s="79" t="s">
        <v>31</v>
      </c>
      <c r="R41" s="32">
        <v>0</v>
      </c>
      <c r="S41" s="32">
        <v>0</v>
      </c>
      <c r="T41" s="33">
        <f t="shared" si="7"/>
        <v>0</v>
      </c>
      <c r="U41" s="34">
        <v>-94</v>
      </c>
      <c r="V41" s="34">
        <v>1</v>
      </c>
      <c r="W41" s="143" t="e">
        <f t="shared" si="0"/>
        <v>#DIV/0!</v>
      </c>
      <c r="X41" s="32"/>
      <c r="Y41" s="32">
        <v>0</v>
      </c>
      <c r="Z41" s="32">
        <v>0</v>
      </c>
      <c r="AA41" s="32">
        <v>100</v>
      </c>
      <c r="AB41" s="32">
        <v>100</v>
      </c>
      <c r="AE41" s="32"/>
      <c r="AF41" s="32">
        <v>94</v>
      </c>
      <c r="AG41" s="32">
        <f t="shared" si="9"/>
        <v>0</v>
      </c>
      <c r="AH41" s="32">
        <v>1</v>
      </c>
      <c r="AI41" s="32"/>
      <c r="AJ41" s="67">
        <f t="shared" si="10"/>
        <v>0</v>
      </c>
      <c r="AK41" s="32">
        <v>1</v>
      </c>
      <c r="AL41" s="32">
        <v>1</v>
      </c>
      <c r="AM41" s="32">
        <v>1</v>
      </c>
      <c r="AN41" s="32">
        <v>1</v>
      </c>
      <c r="AO41" s="32">
        <v>1</v>
      </c>
      <c r="AP41" s="32">
        <v>1</v>
      </c>
      <c r="AQ41" s="32">
        <v>1</v>
      </c>
      <c r="AR41" s="67">
        <f>AM41</f>
        <v>1</v>
      </c>
      <c r="AS41" s="32"/>
      <c r="AT41" s="32">
        <v>1</v>
      </c>
      <c r="AU41" s="32"/>
      <c r="AV41" s="32">
        <v>19.8</v>
      </c>
      <c r="AW41" s="682">
        <v>99</v>
      </c>
      <c r="AX41" s="455">
        <v>19.8</v>
      </c>
      <c r="AY41" s="639">
        <v>0</v>
      </c>
      <c r="AZ41" s="639">
        <v>1</v>
      </c>
      <c r="BA41" s="234">
        <v>0</v>
      </c>
      <c r="BB41" s="234">
        <v>0</v>
      </c>
      <c r="BC41" s="639">
        <v>0</v>
      </c>
      <c r="BD41" s="234"/>
      <c r="BE41" s="731" t="e">
        <f t="shared" si="1"/>
        <v>#DIV/0!</v>
      </c>
      <c r="BF41" s="822"/>
      <c r="BG41" s="33"/>
      <c r="BH41" s="33"/>
    </row>
    <row r="42" spans="1:60" ht="15.75" hidden="1">
      <c r="A42" s="13">
        <v>1</v>
      </c>
      <c r="B42" s="13">
        <v>1</v>
      </c>
      <c r="C42" s="13"/>
      <c r="D42" s="13" t="s">
        <v>3</v>
      </c>
      <c r="E42" s="189">
        <v>23</v>
      </c>
      <c r="F42" s="11" t="s">
        <v>4</v>
      </c>
      <c r="G42" s="11" t="s">
        <v>5</v>
      </c>
      <c r="H42" s="11" t="s">
        <v>5</v>
      </c>
      <c r="I42" s="13"/>
      <c r="J42" s="10" t="s">
        <v>6</v>
      </c>
      <c r="K42" s="11" t="s">
        <v>12</v>
      </c>
      <c r="L42" s="11" t="s">
        <v>12</v>
      </c>
      <c r="M42" s="11" t="s">
        <v>19</v>
      </c>
      <c r="N42" s="11"/>
      <c r="O42" s="11"/>
      <c r="P42" s="22" t="s">
        <v>7</v>
      </c>
      <c r="Q42" s="79" t="s">
        <v>466</v>
      </c>
      <c r="R42" s="32">
        <v>8000</v>
      </c>
      <c r="S42" s="32">
        <v>0</v>
      </c>
      <c r="T42" s="33">
        <v>8000</v>
      </c>
      <c r="U42" s="34">
        <v>-6410.08</v>
      </c>
      <c r="V42" s="34">
        <v>4001.27</v>
      </c>
      <c r="W42" s="143">
        <f>V42/T42</f>
        <v>0.50015875</v>
      </c>
      <c r="X42" s="32">
        <v>-2000</v>
      </c>
      <c r="Y42" s="32">
        <v>8000</v>
      </c>
      <c r="Z42" s="32">
        <v>8000</v>
      </c>
      <c r="AA42" s="32">
        <v>8000</v>
      </c>
      <c r="AB42" s="32">
        <v>8000</v>
      </c>
      <c r="AE42" s="32"/>
      <c r="AF42" s="32">
        <v>6410.08</v>
      </c>
      <c r="AG42" s="32">
        <f t="shared" si="9"/>
        <v>8000</v>
      </c>
      <c r="AH42" s="32"/>
      <c r="AI42" s="32">
        <v>298.01</v>
      </c>
      <c r="AJ42" s="67">
        <f t="shared" si="10"/>
        <v>8000</v>
      </c>
      <c r="AK42" s="32"/>
      <c r="AL42" s="32"/>
      <c r="AM42" s="32"/>
      <c r="AN42" s="32"/>
      <c r="AO42" s="32"/>
      <c r="AP42" s="32"/>
      <c r="AQ42" s="32"/>
      <c r="AR42" s="67">
        <f>AM42</f>
        <v>0</v>
      </c>
      <c r="AS42" s="32"/>
      <c r="AT42" s="32"/>
      <c r="AU42" s="32"/>
      <c r="AV42" s="32"/>
      <c r="AW42" s="32"/>
      <c r="AX42" s="455"/>
      <c r="AY42" s="639"/>
      <c r="AZ42" s="639"/>
      <c r="BA42" s="234"/>
      <c r="BB42" s="234"/>
      <c r="BC42" s="639"/>
      <c r="BD42" s="234"/>
      <c r="BE42" s="731" t="e">
        <f t="shared" si="1"/>
        <v>#DIV/0!</v>
      </c>
      <c r="BF42" s="822"/>
      <c r="BG42" s="33"/>
      <c r="BH42" s="33"/>
    </row>
    <row r="43" spans="1:60" ht="15.75">
      <c r="A43" s="13">
        <v>1</v>
      </c>
      <c r="B43" s="13">
        <v>1</v>
      </c>
      <c r="C43" s="13"/>
      <c r="D43" s="13" t="s">
        <v>3</v>
      </c>
      <c r="E43" s="189">
        <v>24</v>
      </c>
      <c r="F43" s="11" t="s">
        <v>4</v>
      </c>
      <c r="G43" s="11" t="s">
        <v>5</v>
      </c>
      <c r="H43" s="11" t="s">
        <v>5</v>
      </c>
      <c r="I43" s="13"/>
      <c r="J43" s="10" t="s">
        <v>6</v>
      </c>
      <c r="K43" s="11" t="s">
        <v>12</v>
      </c>
      <c r="L43" s="11" t="s">
        <v>12</v>
      </c>
      <c r="M43" s="11" t="s">
        <v>32</v>
      </c>
      <c r="N43" s="11"/>
      <c r="O43" s="11"/>
      <c r="P43" s="22" t="s">
        <v>7</v>
      </c>
      <c r="Q43" s="79" t="s">
        <v>33</v>
      </c>
      <c r="R43" s="32">
        <v>8000</v>
      </c>
      <c r="S43" s="32">
        <v>0</v>
      </c>
      <c r="T43" s="33">
        <v>8000</v>
      </c>
      <c r="U43" s="34">
        <v>-6410.08</v>
      </c>
      <c r="V43" s="34">
        <v>4001.27</v>
      </c>
      <c r="W43" s="143">
        <f t="shared" si="0"/>
        <v>0.50015875</v>
      </c>
      <c r="X43" s="32">
        <v>-2000</v>
      </c>
      <c r="Y43" s="32">
        <v>8000</v>
      </c>
      <c r="Z43" s="32">
        <v>8000</v>
      </c>
      <c r="AA43" s="32">
        <v>8000</v>
      </c>
      <c r="AB43" s="32">
        <v>8000</v>
      </c>
      <c r="AE43" s="32"/>
      <c r="AF43" s="32">
        <v>6410.08</v>
      </c>
      <c r="AG43" s="32">
        <f t="shared" si="9"/>
        <v>8000</v>
      </c>
      <c r="AH43" s="32">
        <f>4394.43+742.83</f>
        <v>5137.26</v>
      </c>
      <c r="AI43" s="32">
        <v>10680.78</v>
      </c>
      <c r="AJ43" s="67">
        <f t="shared" si="10"/>
        <v>8000</v>
      </c>
      <c r="AK43" s="32">
        <v>7500</v>
      </c>
      <c r="AL43" s="32">
        <v>7373.95</v>
      </c>
      <c r="AM43" s="32">
        <v>7500</v>
      </c>
      <c r="AN43" s="32">
        <v>7500</v>
      </c>
      <c r="AO43" s="32">
        <v>7500</v>
      </c>
      <c r="AP43" s="32">
        <v>7500</v>
      </c>
      <c r="AQ43" s="32">
        <v>7500</v>
      </c>
      <c r="AR43" s="67">
        <v>9500</v>
      </c>
      <c r="AS43" s="32">
        <v>6612.99</v>
      </c>
      <c r="AT43" s="32">
        <v>7500</v>
      </c>
      <c r="AU43" s="32">
        <v>7482</v>
      </c>
      <c r="AV43" s="32">
        <v>5152</v>
      </c>
      <c r="AW43" s="682">
        <v>103.7</v>
      </c>
      <c r="AX43" s="455">
        <v>2319.4</v>
      </c>
      <c r="AY43" s="639">
        <v>7000</v>
      </c>
      <c r="AZ43" s="639">
        <v>7000</v>
      </c>
      <c r="BA43" s="234">
        <v>7200</v>
      </c>
      <c r="BB43" s="234">
        <v>7200</v>
      </c>
      <c r="BC43" s="639">
        <v>7000</v>
      </c>
      <c r="BD43" s="234">
        <v>4710.69</v>
      </c>
      <c r="BE43" s="731">
        <f t="shared" si="1"/>
        <v>67.29557142857142</v>
      </c>
      <c r="BF43" s="822">
        <v>6051</v>
      </c>
      <c r="BG43" s="33">
        <v>6000</v>
      </c>
      <c r="BH43" s="33">
        <v>6000</v>
      </c>
    </row>
    <row r="44" spans="1:60" ht="15.75" hidden="1">
      <c r="A44" s="13"/>
      <c r="B44" s="13"/>
      <c r="C44" s="13"/>
      <c r="D44" s="13"/>
      <c r="E44" s="189">
        <v>25</v>
      </c>
      <c r="F44" s="11" t="s">
        <v>4</v>
      </c>
      <c r="G44" s="11" t="s">
        <v>5</v>
      </c>
      <c r="H44" s="11" t="s">
        <v>5</v>
      </c>
      <c r="I44" s="13"/>
      <c r="J44" s="10" t="s">
        <v>6</v>
      </c>
      <c r="K44" s="11" t="s">
        <v>12</v>
      </c>
      <c r="L44" s="11" t="s">
        <v>12</v>
      </c>
      <c r="M44" s="11" t="s">
        <v>32</v>
      </c>
      <c r="N44" s="11"/>
      <c r="O44" s="11"/>
      <c r="P44" s="22" t="s">
        <v>645</v>
      </c>
      <c r="Q44" s="79" t="s">
        <v>646</v>
      </c>
      <c r="R44" s="32"/>
      <c r="S44" s="32"/>
      <c r="T44" s="33"/>
      <c r="U44" s="34"/>
      <c r="V44" s="34"/>
      <c r="W44" s="143"/>
      <c r="X44" s="32"/>
      <c r="Y44" s="32"/>
      <c r="Z44" s="32"/>
      <c r="AA44" s="32"/>
      <c r="AB44" s="32"/>
      <c r="AE44" s="32"/>
      <c r="AF44" s="32"/>
      <c r="AG44" s="32"/>
      <c r="AH44" s="32"/>
      <c r="AI44" s="32"/>
      <c r="AJ44" s="67"/>
      <c r="AK44" s="32"/>
      <c r="AL44" s="32"/>
      <c r="AM44" s="32"/>
      <c r="AN44" s="32"/>
      <c r="AO44" s="32"/>
      <c r="AP44" s="32"/>
      <c r="AQ44" s="32">
        <v>624</v>
      </c>
      <c r="AR44" s="67">
        <v>0</v>
      </c>
      <c r="AS44" s="32">
        <v>624</v>
      </c>
      <c r="AT44" s="32"/>
      <c r="AU44" s="32"/>
      <c r="AV44" s="32">
        <v>0</v>
      </c>
      <c r="AW44" s="32">
        <v>0</v>
      </c>
      <c r="AX44" s="455">
        <v>0</v>
      </c>
      <c r="AY44" s="639">
        <v>0</v>
      </c>
      <c r="AZ44" s="639"/>
      <c r="BA44" s="234">
        <v>0</v>
      </c>
      <c r="BB44" s="234">
        <v>0</v>
      </c>
      <c r="BC44" s="639">
        <v>0</v>
      </c>
      <c r="BD44" s="234"/>
      <c r="BE44" s="731" t="e">
        <f t="shared" si="1"/>
        <v>#DIV/0!</v>
      </c>
      <c r="BF44" s="822"/>
      <c r="BG44" s="33"/>
      <c r="BH44" s="33"/>
    </row>
    <row r="45" spans="1:60" ht="15.75">
      <c r="A45" s="13"/>
      <c r="B45" s="13"/>
      <c r="C45" s="13"/>
      <c r="D45" s="13"/>
      <c r="E45" s="189">
        <v>26</v>
      </c>
      <c r="F45" s="11" t="s">
        <v>4</v>
      </c>
      <c r="G45" s="11" t="s">
        <v>5</v>
      </c>
      <c r="H45" s="11" t="s">
        <v>5</v>
      </c>
      <c r="I45" s="13"/>
      <c r="J45" s="10" t="s">
        <v>6</v>
      </c>
      <c r="K45" s="11" t="s">
        <v>12</v>
      </c>
      <c r="L45" s="11" t="s">
        <v>12</v>
      </c>
      <c r="M45" s="11" t="s">
        <v>32</v>
      </c>
      <c r="N45" s="11"/>
      <c r="O45" s="11"/>
      <c r="P45" s="761" t="s">
        <v>791</v>
      </c>
      <c r="Q45" s="79" t="s">
        <v>792</v>
      </c>
      <c r="R45" s="32"/>
      <c r="S45" s="32"/>
      <c r="T45" s="33"/>
      <c r="U45" s="34"/>
      <c r="V45" s="34"/>
      <c r="W45" s="143"/>
      <c r="X45" s="32"/>
      <c r="Y45" s="32"/>
      <c r="Z45" s="32"/>
      <c r="AA45" s="32"/>
      <c r="AB45" s="32"/>
      <c r="AE45" s="32"/>
      <c r="AF45" s="32"/>
      <c r="AG45" s="32"/>
      <c r="AH45" s="32"/>
      <c r="AI45" s="32"/>
      <c r="AJ45" s="67"/>
      <c r="AK45" s="32"/>
      <c r="AL45" s="32"/>
      <c r="AM45" s="32"/>
      <c r="AN45" s="32"/>
      <c r="AO45" s="32"/>
      <c r="AP45" s="32"/>
      <c r="AQ45" s="32"/>
      <c r="AR45" s="67"/>
      <c r="AS45" s="32"/>
      <c r="AT45" s="32"/>
      <c r="AU45" s="32"/>
      <c r="AV45" s="32"/>
      <c r="AW45" s="32"/>
      <c r="AX45" s="455"/>
      <c r="AY45" s="639"/>
      <c r="AZ45" s="639"/>
      <c r="BA45" s="234"/>
      <c r="BB45" s="234"/>
      <c r="BC45" s="639">
        <v>436</v>
      </c>
      <c r="BD45" s="234">
        <v>436</v>
      </c>
      <c r="BE45" s="731">
        <f t="shared" si="1"/>
        <v>100</v>
      </c>
      <c r="BF45" s="822"/>
      <c r="BG45" s="33"/>
      <c r="BH45" s="33"/>
    </row>
    <row r="46" spans="1:60" ht="15.75">
      <c r="A46" s="13"/>
      <c r="B46" s="13"/>
      <c r="C46" s="13"/>
      <c r="D46" s="13"/>
      <c r="E46" s="189">
        <v>27</v>
      </c>
      <c r="F46" s="11" t="s">
        <v>4</v>
      </c>
      <c r="G46" s="11" t="s">
        <v>5</v>
      </c>
      <c r="H46" s="11" t="s">
        <v>5</v>
      </c>
      <c r="I46" s="13"/>
      <c r="J46" s="10" t="s">
        <v>6</v>
      </c>
      <c r="K46" s="11" t="s">
        <v>12</v>
      </c>
      <c r="L46" s="11" t="s">
        <v>12</v>
      </c>
      <c r="M46" s="11" t="s">
        <v>32</v>
      </c>
      <c r="N46" s="11">
        <v>1</v>
      </c>
      <c r="O46" s="11"/>
      <c r="P46" s="761" t="s">
        <v>794</v>
      </c>
      <c r="Q46" s="79" t="s">
        <v>808</v>
      </c>
      <c r="R46" s="32"/>
      <c r="S46" s="32"/>
      <c r="T46" s="33"/>
      <c r="U46" s="34"/>
      <c r="V46" s="34"/>
      <c r="W46" s="143"/>
      <c r="X46" s="32"/>
      <c r="Y46" s="32"/>
      <c r="Z46" s="32"/>
      <c r="AA46" s="32"/>
      <c r="AB46" s="32"/>
      <c r="AE46" s="32"/>
      <c r="AF46" s="32"/>
      <c r="AG46" s="32"/>
      <c r="AH46" s="32"/>
      <c r="AI46" s="32"/>
      <c r="AJ46" s="67"/>
      <c r="AK46" s="32"/>
      <c r="AL46" s="32"/>
      <c r="AM46" s="32"/>
      <c r="AN46" s="32"/>
      <c r="AO46" s="32"/>
      <c r="AP46" s="32"/>
      <c r="AQ46" s="32"/>
      <c r="AR46" s="67"/>
      <c r="AS46" s="32"/>
      <c r="AT46" s="32"/>
      <c r="AU46" s="32"/>
      <c r="AV46" s="32"/>
      <c r="AW46" s="32"/>
      <c r="AX46" s="455"/>
      <c r="AY46" s="639"/>
      <c r="AZ46" s="639"/>
      <c r="BA46" s="234"/>
      <c r="BB46" s="234"/>
      <c r="BC46" s="639">
        <v>1000</v>
      </c>
      <c r="BD46" s="234">
        <v>1000</v>
      </c>
      <c r="BE46" s="731">
        <f t="shared" si="1"/>
        <v>100</v>
      </c>
      <c r="BF46" s="822"/>
      <c r="BG46" s="33"/>
      <c r="BH46" s="33"/>
    </row>
    <row r="47" spans="1:60" ht="15.75">
      <c r="A47" s="13">
        <v>1</v>
      </c>
      <c r="B47" s="13">
        <v>1</v>
      </c>
      <c r="C47" s="13"/>
      <c r="D47" s="13" t="s">
        <v>3</v>
      </c>
      <c r="E47" s="189">
        <v>28</v>
      </c>
      <c r="F47" s="11" t="s">
        <v>4</v>
      </c>
      <c r="G47" s="11" t="s">
        <v>5</v>
      </c>
      <c r="H47" s="11" t="s">
        <v>5</v>
      </c>
      <c r="I47" s="13"/>
      <c r="J47" s="10" t="s">
        <v>6</v>
      </c>
      <c r="K47" s="11" t="s">
        <v>12</v>
      </c>
      <c r="L47" s="11" t="s">
        <v>12</v>
      </c>
      <c r="M47" s="11" t="s">
        <v>34</v>
      </c>
      <c r="N47" s="11"/>
      <c r="O47" s="11"/>
      <c r="P47" s="22" t="s">
        <v>7</v>
      </c>
      <c r="Q47" s="79" t="s">
        <v>314</v>
      </c>
      <c r="R47" s="32">
        <v>1550</v>
      </c>
      <c r="S47" s="32">
        <v>0</v>
      </c>
      <c r="T47" s="33">
        <f>R47+S47</f>
        <v>1550</v>
      </c>
      <c r="U47" s="34">
        <v>-1551.27</v>
      </c>
      <c r="V47" s="34">
        <v>974.83</v>
      </c>
      <c r="W47" s="143">
        <f t="shared" si="0"/>
        <v>0.6289225806451613</v>
      </c>
      <c r="X47" s="32"/>
      <c r="Y47" s="32">
        <v>1600</v>
      </c>
      <c r="Z47" s="32">
        <v>1600</v>
      </c>
      <c r="AA47" s="32">
        <v>1600</v>
      </c>
      <c r="AB47" s="32">
        <v>1600</v>
      </c>
      <c r="AE47" s="32"/>
      <c r="AF47" s="32">
        <v>1551.27</v>
      </c>
      <c r="AG47" s="32">
        <f t="shared" si="9"/>
        <v>1600</v>
      </c>
      <c r="AH47" s="32">
        <v>1174.62</v>
      </c>
      <c r="AI47" s="32">
        <v>1231.34</v>
      </c>
      <c r="AJ47" s="67">
        <f t="shared" si="10"/>
        <v>1600</v>
      </c>
      <c r="AK47" s="32">
        <v>1500</v>
      </c>
      <c r="AL47" s="32">
        <v>1230.67</v>
      </c>
      <c r="AM47" s="32">
        <v>1300</v>
      </c>
      <c r="AN47" s="32">
        <v>1300</v>
      </c>
      <c r="AO47" s="32">
        <v>1300</v>
      </c>
      <c r="AP47" s="32">
        <v>1300</v>
      </c>
      <c r="AQ47" s="32">
        <v>1420</v>
      </c>
      <c r="AR47" s="67">
        <v>1400</v>
      </c>
      <c r="AS47" s="32">
        <v>1416.71</v>
      </c>
      <c r="AT47" s="32">
        <v>1400</v>
      </c>
      <c r="AU47" s="32">
        <v>567</v>
      </c>
      <c r="AV47" s="32">
        <v>526.12</v>
      </c>
      <c r="AW47" s="682">
        <v>52.6</v>
      </c>
      <c r="AX47" s="455">
        <v>121.31</v>
      </c>
      <c r="AY47" s="639">
        <v>1000</v>
      </c>
      <c r="AZ47" s="639">
        <v>1000</v>
      </c>
      <c r="BA47" s="234">
        <v>1000</v>
      </c>
      <c r="BB47" s="234">
        <v>1000</v>
      </c>
      <c r="BC47" s="639">
        <v>1000</v>
      </c>
      <c r="BD47" s="234">
        <v>108.66</v>
      </c>
      <c r="BE47" s="731">
        <f t="shared" si="1"/>
        <v>10.866</v>
      </c>
      <c r="BF47" s="822">
        <v>600</v>
      </c>
      <c r="BG47" s="33">
        <v>600</v>
      </c>
      <c r="BH47" s="33">
        <v>600</v>
      </c>
    </row>
    <row r="48" spans="1:60" ht="30">
      <c r="A48" s="13">
        <v>1</v>
      </c>
      <c r="B48" s="13">
        <v>1</v>
      </c>
      <c r="C48" s="13"/>
      <c r="D48" s="13" t="s">
        <v>3</v>
      </c>
      <c r="E48" s="189">
        <v>29</v>
      </c>
      <c r="F48" s="11" t="s">
        <v>4</v>
      </c>
      <c r="G48" s="11" t="s">
        <v>5</v>
      </c>
      <c r="H48" s="11" t="s">
        <v>5</v>
      </c>
      <c r="I48" s="13"/>
      <c r="J48" s="10" t="s">
        <v>6</v>
      </c>
      <c r="K48" s="11" t="s">
        <v>12</v>
      </c>
      <c r="L48" s="11" t="s">
        <v>12</v>
      </c>
      <c r="M48" s="11" t="s">
        <v>35</v>
      </c>
      <c r="N48" s="11"/>
      <c r="O48" s="11"/>
      <c r="P48" s="22" t="s">
        <v>7</v>
      </c>
      <c r="Q48" s="79" t="s">
        <v>315</v>
      </c>
      <c r="R48" s="32">
        <v>90</v>
      </c>
      <c r="S48" s="32">
        <v>0</v>
      </c>
      <c r="T48" s="33">
        <v>90</v>
      </c>
      <c r="U48" s="34">
        <v>0</v>
      </c>
      <c r="V48" s="34">
        <f>U48*-1</f>
        <v>0</v>
      </c>
      <c r="W48" s="143">
        <f t="shared" si="0"/>
        <v>0</v>
      </c>
      <c r="X48" s="32"/>
      <c r="Y48" s="32">
        <v>90</v>
      </c>
      <c r="Z48" s="32">
        <v>90</v>
      </c>
      <c r="AA48" s="32">
        <v>100</v>
      </c>
      <c r="AB48" s="32">
        <v>100</v>
      </c>
      <c r="AE48" s="32"/>
      <c r="AF48" s="32"/>
      <c r="AG48" s="32">
        <f t="shared" si="9"/>
        <v>90</v>
      </c>
      <c r="AH48" s="32">
        <v>60.49</v>
      </c>
      <c r="AI48" s="32">
        <v>110.5</v>
      </c>
      <c r="AJ48" s="67">
        <f t="shared" si="10"/>
        <v>90</v>
      </c>
      <c r="AK48" s="32">
        <v>100</v>
      </c>
      <c r="AL48" s="32">
        <v>83.8</v>
      </c>
      <c r="AM48" s="32">
        <v>100</v>
      </c>
      <c r="AN48" s="32">
        <v>100</v>
      </c>
      <c r="AO48" s="32">
        <v>100</v>
      </c>
      <c r="AP48" s="32">
        <v>100</v>
      </c>
      <c r="AQ48" s="32">
        <v>100</v>
      </c>
      <c r="AR48" s="67">
        <v>1500</v>
      </c>
      <c r="AS48" s="32">
        <v>34</v>
      </c>
      <c r="AT48" s="32">
        <v>67</v>
      </c>
      <c r="AU48" s="32">
        <v>143.6</v>
      </c>
      <c r="AV48" s="32">
        <v>135.83</v>
      </c>
      <c r="AW48" s="682">
        <v>63.2</v>
      </c>
      <c r="AX48" s="455">
        <v>77</v>
      </c>
      <c r="AY48" s="639">
        <v>200</v>
      </c>
      <c r="AZ48" s="639">
        <v>245</v>
      </c>
      <c r="BA48" s="234">
        <v>200</v>
      </c>
      <c r="BB48" s="234">
        <v>200</v>
      </c>
      <c r="BC48" s="639">
        <v>200</v>
      </c>
      <c r="BD48" s="234">
        <v>45</v>
      </c>
      <c r="BE48" s="731">
        <f t="shared" si="1"/>
        <v>22.5</v>
      </c>
      <c r="BF48" s="822">
        <v>559</v>
      </c>
      <c r="BG48" s="33">
        <v>233</v>
      </c>
      <c r="BH48" s="33">
        <v>489</v>
      </c>
    </row>
    <row r="49" spans="1:60" ht="15.75">
      <c r="A49" s="13">
        <v>1</v>
      </c>
      <c r="B49" s="13">
        <v>1</v>
      </c>
      <c r="C49" s="13"/>
      <c r="D49" s="13" t="s">
        <v>3</v>
      </c>
      <c r="E49" s="189">
        <v>30</v>
      </c>
      <c r="F49" s="11" t="s">
        <v>4</v>
      </c>
      <c r="G49" s="11" t="s">
        <v>5</v>
      </c>
      <c r="H49" s="11" t="s">
        <v>5</v>
      </c>
      <c r="I49" s="13"/>
      <c r="J49" s="10" t="s">
        <v>6</v>
      </c>
      <c r="K49" s="11" t="s">
        <v>12</v>
      </c>
      <c r="L49" s="11" t="s">
        <v>12</v>
      </c>
      <c r="M49" s="11" t="s">
        <v>36</v>
      </c>
      <c r="N49" s="11"/>
      <c r="O49" s="11"/>
      <c r="P49" s="22" t="s">
        <v>7</v>
      </c>
      <c r="Q49" s="79" t="s">
        <v>37</v>
      </c>
      <c r="R49" s="32">
        <v>500</v>
      </c>
      <c r="S49" s="32">
        <v>0</v>
      </c>
      <c r="T49" s="33">
        <f>R49+S49</f>
        <v>500</v>
      </c>
      <c r="U49" s="34">
        <v>-473.7</v>
      </c>
      <c r="V49" s="34">
        <v>220</v>
      </c>
      <c r="W49" s="143">
        <f t="shared" si="0"/>
        <v>0.44</v>
      </c>
      <c r="X49" s="32">
        <v>-200</v>
      </c>
      <c r="Y49" s="32">
        <v>800</v>
      </c>
      <c r="Z49" s="32">
        <v>800</v>
      </c>
      <c r="AA49" s="32">
        <v>500</v>
      </c>
      <c r="AB49" s="32">
        <v>500</v>
      </c>
      <c r="AE49" s="32"/>
      <c r="AF49" s="32">
        <v>473.7</v>
      </c>
      <c r="AG49" s="32">
        <f t="shared" si="9"/>
        <v>800</v>
      </c>
      <c r="AH49" s="32">
        <v>899.04</v>
      </c>
      <c r="AI49" s="32">
        <v>276.24</v>
      </c>
      <c r="AJ49" s="67">
        <f t="shared" si="10"/>
        <v>800</v>
      </c>
      <c r="AK49" s="32">
        <f>AJ49</f>
        <v>800</v>
      </c>
      <c r="AL49" s="32">
        <v>675.84</v>
      </c>
      <c r="AM49" s="32">
        <f>AK49</f>
        <v>800</v>
      </c>
      <c r="AN49" s="32">
        <f aca="true" t="shared" si="11" ref="AN49:AP50">AM49</f>
        <v>800</v>
      </c>
      <c r="AO49" s="32">
        <f t="shared" si="11"/>
        <v>800</v>
      </c>
      <c r="AP49" s="32">
        <f t="shared" si="11"/>
        <v>800</v>
      </c>
      <c r="AQ49" s="32">
        <v>800</v>
      </c>
      <c r="AR49" s="67">
        <v>300</v>
      </c>
      <c r="AS49" s="32">
        <v>147.84</v>
      </c>
      <c r="AT49" s="32">
        <v>300</v>
      </c>
      <c r="AU49" s="32">
        <v>178.46</v>
      </c>
      <c r="AV49" s="32">
        <v>168.96</v>
      </c>
      <c r="AW49" s="682">
        <v>56.3</v>
      </c>
      <c r="AX49" s="455">
        <v>168.96</v>
      </c>
      <c r="AY49" s="639">
        <v>200</v>
      </c>
      <c r="AZ49" s="639">
        <v>300</v>
      </c>
      <c r="BA49" s="234">
        <v>200</v>
      </c>
      <c r="BB49" s="234">
        <v>200</v>
      </c>
      <c r="BC49" s="639">
        <v>200</v>
      </c>
      <c r="BD49" s="234">
        <v>168.96</v>
      </c>
      <c r="BE49" s="731">
        <f t="shared" si="1"/>
        <v>84.48</v>
      </c>
      <c r="BF49" s="822">
        <v>200</v>
      </c>
      <c r="BG49" s="33">
        <v>200</v>
      </c>
      <c r="BH49" s="33">
        <v>200</v>
      </c>
    </row>
    <row r="50" spans="1:60" ht="15.75" customHeight="1">
      <c r="A50" s="13">
        <v>1</v>
      </c>
      <c r="B50" s="13">
        <v>1</v>
      </c>
      <c r="C50" s="13"/>
      <c r="D50" s="13" t="s">
        <v>3</v>
      </c>
      <c r="E50" s="189">
        <v>31</v>
      </c>
      <c r="F50" s="11" t="s">
        <v>4</v>
      </c>
      <c r="G50" s="11" t="s">
        <v>5</v>
      </c>
      <c r="H50" s="11" t="s">
        <v>5</v>
      </c>
      <c r="I50" s="13"/>
      <c r="J50" s="10" t="s">
        <v>6</v>
      </c>
      <c r="K50" s="11" t="s">
        <v>12</v>
      </c>
      <c r="L50" s="11" t="s">
        <v>12</v>
      </c>
      <c r="M50" s="11" t="s">
        <v>38</v>
      </c>
      <c r="N50" s="11"/>
      <c r="O50" s="11"/>
      <c r="P50" s="22" t="s">
        <v>7</v>
      </c>
      <c r="Q50" s="79" t="s">
        <v>811</v>
      </c>
      <c r="R50" s="32">
        <v>700</v>
      </c>
      <c r="S50" s="32">
        <v>0</v>
      </c>
      <c r="T50" s="33">
        <f>R50+S50</f>
        <v>700</v>
      </c>
      <c r="U50" s="34">
        <v>-651.45</v>
      </c>
      <c r="V50" s="34">
        <v>320.99</v>
      </c>
      <c r="W50" s="143">
        <f t="shared" si="0"/>
        <v>0.4585571428571429</v>
      </c>
      <c r="X50" s="32"/>
      <c r="Y50" s="32">
        <v>700</v>
      </c>
      <c r="Z50" s="32">
        <v>700</v>
      </c>
      <c r="AA50" s="32">
        <v>750</v>
      </c>
      <c r="AB50" s="32">
        <v>750</v>
      </c>
      <c r="AE50" s="32"/>
      <c r="AF50" s="32">
        <v>651.45</v>
      </c>
      <c r="AG50" s="32">
        <f t="shared" si="9"/>
        <v>700</v>
      </c>
      <c r="AH50" s="32">
        <v>666.86</v>
      </c>
      <c r="AI50" s="32">
        <v>387.89</v>
      </c>
      <c r="AJ50" s="67">
        <f t="shared" si="10"/>
        <v>700</v>
      </c>
      <c r="AK50" s="32">
        <v>1030</v>
      </c>
      <c r="AL50" s="32">
        <v>1013.56</v>
      </c>
      <c r="AM50" s="32">
        <f>AK50</f>
        <v>1030</v>
      </c>
      <c r="AN50" s="32">
        <f t="shared" si="11"/>
        <v>1030</v>
      </c>
      <c r="AO50" s="32">
        <f t="shared" si="11"/>
        <v>1030</v>
      </c>
      <c r="AP50" s="32">
        <f t="shared" si="11"/>
        <v>1030</v>
      </c>
      <c r="AQ50" s="32">
        <v>1030</v>
      </c>
      <c r="AR50" s="67">
        <v>2000</v>
      </c>
      <c r="AS50" s="32">
        <v>606.65</v>
      </c>
      <c r="AT50" s="32">
        <v>2000</v>
      </c>
      <c r="AU50" s="32">
        <v>777</v>
      </c>
      <c r="AV50" s="32">
        <v>764.58</v>
      </c>
      <c r="AW50" s="682">
        <v>76.5</v>
      </c>
      <c r="AX50" s="455">
        <v>229.06</v>
      </c>
      <c r="AY50" s="639">
        <v>1000</v>
      </c>
      <c r="AZ50" s="639">
        <v>1000</v>
      </c>
      <c r="BA50" s="234">
        <v>1000</v>
      </c>
      <c r="BB50" s="234">
        <v>1000</v>
      </c>
      <c r="BC50" s="639">
        <v>1000</v>
      </c>
      <c r="BD50" s="234">
        <v>417.96</v>
      </c>
      <c r="BE50" s="731">
        <f t="shared" si="1"/>
        <v>41.796</v>
      </c>
      <c r="BF50" s="822">
        <v>1000</v>
      </c>
      <c r="BG50" s="33">
        <v>1000</v>
      </c>
      <c r="BH50" s="33">
        <v>1000</v>
      </c>
    </row>
    <row r="51" spans="1:60" ht="0.75" customHeight="1" hidden="1">
      <c r="A51" s="13"/>
      <c r="B51" s="13"/>
      <c r="C51" s="13"/>
      <c r="D51" s="13"/>
      <c r="E51" s="189">
        <v>32</v>
      </c>
      <c r="F51" s="11" t="s">
        <v>4</v>
      </c>
      <c r="G51" s="11" t="s">
        <v>5</v>
      </c>
      <c r="H51" s="11" t="s">
        <v>5</v>
      </c>
      <c r="I51" s="13"/>
      <c r="J51" s="10" t="s">
        <v>6</v>
      </c>
      <c r="K51" s="11" t="s">
        <v>12</v>
      </c>
      <c r="L51" s="11" t="s">
        <v>39</v>
      </c>
      <c r="M51" s="11" t="s">
        <v>13</v>
      </c>
      <c r="N51" s="11"/>
      <c r="O51" s="11"/>
      <c r="P51" s="22" t="s">
        <v>7</v>
      </c>
      <c r="Q51" s="79" t="s">
        <v>459</v>
      </c>
      <c r="R51" s="32"/>
      <c r="S51" s="32"/>
      <c r="T51" s="33"/>
      <c r="U51" s="34"/>
      <c r="V51" s="34"/>
      <c r="W51" s="143"/>
      <c r="X51" s="32"/>
      <c r="Y51" s="32"/>
      <c r="Z51" s="32"/>
      <c r="AA51" s="32"/>
      <c r="AB51" s="32"/>
      <c r="AE51" s="32"/>
      <c r="AF51" s="32">
        <v>225.18</v>
      </c>
      <c r="AG51" s="32"/>
      <c r="AH51" s="32"/>
      <c r="AI51" s="32"/>
      <c r="AJ51" s="67"/>
      <c r="AK51" s="32"/>
      <c r="AL51" s="32"/>
      <c r="AM51" s="32"/>
      <c r="AN51" s="32"/>
      <c r="AO51" s="32"/>
      <c r="AP51" s="32"/>
      <c r="AQ51" s="32"/>
      <c r="AR51" s="67"/>
      <c r="AS51" s="32"/>
      <c r="AT51" s="32"/>
      <c r="AU51" s="32"/>
      <c r="AV51" s="32"/>
      <c r="AW51" s="32"/>
      <c r="AX51" s="455"/>
      <c r="AY51" s="639"/>
      <c r="AZ51" s="639"/>
      <c r="BA51" s="234"/>
      <c r="BB51" s="234"/>
      <c r="BC51" s="639"/>
      <c r="BD51" s="234"/>
      <c r="BE51" s="731" t="e">
        <f t="shared" si="1"/>
        <v>#DIV/0!</v>
      </c>
      <c r="BF51" s="822"/>
      <c r="BG51" s="33"/>
      <c r="BH51" s="33"/>
    </row>
    <row r="52" spans="1:60" ht="15.75" customHeight="1" hidden="1">
      <c r="A52" s="13">
        <v>1</v>
      </c>
      <c r="B52" s="13">
        <v>1</v>
      </c>
      <c r="C52" s="13"/>
      <c r="D52" s="13" t="s">
        <v>3</v>
      </c>
      <c r="E52" s="189">
        <v>33</v>
      </c>
      <c r="F52" s="11" t="s">
        <v>4</v>
      </c>
      <c r="G52" s="11" t="s">
        <v>5</v>
      </c>
      <c r="H52" s="11" t="s">
        <v>5</v>
      </c>
      <c r="I52" s="13"/>
      <c r="J52" s="146" t="s">
        <v>6</v>
      </c>
      <c r="K52" s="147" t="s">
        <v>12</v>
      </c>
      <c r="L52" s="147" t="s">
        <v>39</v>
      </c>
      <c r="M52" s="147" t="s">
        <v>17</v>
      </c>
      <c r="N52" s="147"/>
      <c r="O52" s="147"/>
      <c r="P52" s="148" t="s">
        <v>7</v>
      </c>
      <c r="Q52" s="79" t="s">
        <v>40</v>
      </c>
      <c r="R52" s="32">
        <v>160</v>
      </c>
      <c r="S52" s="32">
        <v>0</v>
      </c>
      <c r="T52" s="32">
        <f>R52+S52</f>
        <v>160</v>
      </c>
      <c r="U52" s="34">
        <v>-554.73</v>
      </c>
      <c r="V52" s="34">
        <v>20.75</v>
      </c>
      <c r="W52" s="143">
        <f>V52/T52</f>
        <v>0.1296875</v>
      </c>
      <c r="X52" s="32">
        <v>-140</v>
      </c>
      <c r="Y52" s="32">
        <v>0</v>
      </c>
      <c r="Z52" s="32">
        <v>0</v>
      </c>
      <c r="AA52" s="32">
        <v>0</v>
      </c>
      <c r="AB52" s="32">
        <v>0</v>
      </c>
      <c r="AE52" s="32"/>
      <c r="AF52" s="32">
        <v>554.73</v>
      </c>
      <c r="AG52" s="32">
        <f>Z52+AE52</f>
        <v>0</v>
      </c>
      <c r="AH52" s="32">
        <v>20.13</v>
      </c>
      <c r="AI52" s="32">
        <v>29.28</v>
      </c>
      <c r="AJ52" s="67">
        <f>AG52</f>
        <v>0</v>
      </c>
      <c r="AK52" s="32">
        <v>29</v>
      </c>
      <c r="AL52" s="32">
        <v>29.28</v>
      </c>
      <c r="AM52" s="32">
        <v>29</v>
      </c>
      <c r="AN52" s="32">
        <v>29</v>
      </c>
      <c r="AO52" s="32">
        <v>29</v>
      </c>
      <c r="AP52" s="32">
        <v>29</v>
      </c>
      <c r="AQ52" s="32">
        <v>29</v>
      </c>
      <c r="AR52" s="67">
        <f aca="true" t="shared" si="12" ref="AR52:AR61">AM52</f>
        <v>29</v>
      </c>
      <c r="AS52" s="32">
        <v>29.28</v>
      </c>
      <c r="AT52" s="32"/>
      <c r="AU52" s="32"/>
      <c r="AV52" s="32"/>
      <c r="AW52" s="32"/>
      <c r="AX52" s="455"/>
      <c r="AY52" s="639"/>
      <c r="AZ52" s="639"/>
      <c r="BA52" s="234"/>
      <c r="BB52" s="234"/>
      <c r="BC52" s="639"/>
      <c r="BD52" s="234"/>
      <c r="BE52" s="731" t="e">
        <f t="shared" si="1"/>
        <v>#DIV/0!</v>
      </c>
      <c r="BF52" s="822"/>
      <c r="BG52" s="33"/>
      <c r="BH52" s="33"/>
    </row>
    <row r="53" spans="1:60" ht="15.75" hidden="1">
      <c r="A53" s="13"/>
      <c r="B53" s="13"/>
      <c r="C53" s="13"/>
      <c r="D53" s="13"/>
      <c r="E53" s="189">
        <v>34</v>
      </c>
      <c r="F53" s="11" t="s">
        <v>4</v>
      </c>
      <c r="G53" s="11" t="s">
        <v>5</v>
      </c>
      <c r="H53" s="11" t="s">
        <v>5</v>
      </c>
      <c r="I53" s="13"/>
      <c r="J53" s="146" t="s">
        <v>6</v>
      </c>
      <c r="K53" s="147" t="s">
        <v>12</v>
      </c>
      <c r="L53" s="147" t="s">
        <v>39</v>
      </c>
      <c r="M53" s="11" t="s">
        <v>15</v>
      </c>
      <c r="N53" s="147"/>
      <c r="O53" s="147"/>
      <c r="P53" s="148" t="s">
        <v>7</v>
      </c>
      <c r="Q53" s="79" t="s">
        <v>442</v>
      </c>
      <c r="R53" s="32"/>
      <c r="S53" s="32"/>
      <c r="T53" s="32"/>
      <c r="U53" s="34"/>
      <c r="V53" s="34"/>
      <c r="W53" s="143"/>
      <c r="X53" s="32"/>
      <c r="Y53" s="32"/>
      <c r="Z53" s="32"/>
      <c r="AA53" s="32"/>
      <c r="AB53" s="32"/>
      <c r="AE53" s="32"/>
      <c r="AF53" s="32">
        <v>570.11</v>
      </c>
      <c r="AG53" s="32"/>
      <c r="AH53" s="32">
        <v>19.92</v>
      </c>
      <c r="AI53" s="32"/>
      <c r="AJ53" s="67"/>
      <c r="AK53" s="32"/>
      <c r="AL53" s="32"/>
      <c r="AM53" s="32">
        <v>0</v>
      </c>
      <c r="AN53" s="32">
        <v>0</v>
      </c>
      <c r="AO53" s="32">
        <v>0</v>
      </c>
      <c r="AP53" s="32">
        <v>0</v>
      </c>
      <c r="AQ53" s="32"/>
      <c r="AR53" s="67">
        <f t="shared" si="12"/>
        <v>0</v>
      </c>
      <c r="AS53" s="32"/>
      <c r="AT53" s="32"/>
      <c r="AU53" s="32"/>
      <c r="AV53" s="32">
        <f>AM53</f>
        <v>0</v>
      </c>
      <c r="AW53" s="32">
        <f>AN53</f>
        <v>0</v>
      </c>
      <c r="AX53" s="455"/>
      <c r="AY53" s="639"/>
      <c r="AZ53" s="639">
        <f>AN53</f>
        <v>0</v>
      </c>
      <c r="BA53" s="234"/>
      <c r="BB53" s="234"/>
      <c r="BC53" s="639"/>
      <c r="BD53" s="234"/>
      <c r="BE53" s="731" t="e">
        <f t="shared" si="1"/>
        <v>#DIV/0!</v>
      </c>
      <c r="BF53" s="822"/>
      <c r="BG53" s="33"/>
      <c r="BH53" s="33"/>
    </row>
    <row r="54" spans="1:60" ht="15.75" hidden="1">
      <c r="A54" s="13"/>
      <c r="B54" s="13"/>
      <c r="C54" s="13"/>
      <c r="D54" s="13"/>
      <c r="E54" s="189">
        <v>35</v>
      </c>
      <c r="F54" s="11" t="s">
        <v>4</v>
      </c>
      <c r="G54" s="11" t="s">
        <v>5</v>
      </c>
      <c r="H54" s="11" t="s">
        <v>5</v>
      </c>
      <c r="I54" s="13"/>
      <c r="J54" s="146" t="s">
        <v>6</v>
      </c>
      <c r="K54" s="147" t="s">
        <v>12</v>
      </c>
      <c r="L54" s="147" t="s">
        <v>39</v>
      </c>
      <c r="M54" s="172" t="s">
        <v>21</v>
      </c>
      <c r="N54" s="147"/>
      <c r="O54" s="147"/>
      <c r="P54" s="148" t="s">
        <v>7</v>
      </c>
      <c r="Q54" s="79" t="s">
        <v>438</v>
      </c>
      <c r="R54" s="32"/>
      <c r="S54" s="32"/>
      <c r="T54" s="32"/>
      <c r="U54" s="34"/>
      <c r="V54" s="34"/>
      <c r="W54" s="143"/>
      <c r="X54" s="32"/>
      <c r="Y54" s="32"/>
      <c r="Z54" s="32"/>
      <c r="AA54" s="32"/>
      <c r="AB54" s="32"/>
      <c r="AE54" s="32"/>
      <c r="AF54" s="32">
        <v>30.5</v>
      </c>
      <c r="AG54" s="32"/>
      <c r="AH54" s="32"/>
      <c r="AI54" s="32"/>
      <c r="AJ54" s="67"/>
      <c r="AK54" s="32">
        <v>4</v>
      </c>
      <c r="AL54" s="32">
        <v>4</v>
      </c>
      <c r="AM54" s="32">
        <v>5</v>
      </c>
      <c r="AN54" s="32">
        <v>5</v>
      </c>
      <c r="AO54" s="32">
        <v>5</v>
      </c>
      <c r="AP54" s="32">
        <v>5</v>
      </c>
      <c r="AQ54" s="32">
        <v>5</v>
      </c>
      <c r="AR54" s="67">
        <f t="shared" si="12"/>
        <v>5</v>
      </c>
      <c r="AS54" s="32"/>
      <c r="AT54" s="32">
        <v>5</v>
      </c>
      <c r="AU54" s="32"/>
      <c r="AV54" s="32">
        <v>0</v>
      </c>
      <c r="AW54" s="32">
        <v>0</v>
      </c>
      <c r="AX54" s="455"/>
      <c r="AY54" s="639">
        <v>0</v>
      </c>
      <c r="AZ54" s="639">
        <v>5</v>
      </c>
      <c r="BA54" s="234">
        <v>0</v>
      </c>
      <c r="BB54" s="234">
        <v>0</v>
      </c>
      <c r="BC54" s="639">
        <v>0</v>
      </c>
      <c r="BD54" s="234"/>
      <c r="BE54" s="731" t="e">
        <f t="shared" si="1"/>
        <v>#DIV/0!</v>
      </c>
      <c r="BF54" s="822"/>
      <c r="BG54" s="33"/>
      <c r="BH54" s="33"/>
    </row>
    <row r="55" spans="1:60" ht="15.75">
      <c r="A55" s="13">
        <v>1</v>
      </c>
      <c r="B55" s="13">
        <v>1</v>
      </c>
      <c r="C55" s="13"/>
      <c r="D55" s="13" t="s">
        <v>3</v>
      </c>
      <c r="E55" s="189">
        <v>36</v>
      </c>
      <c r="F55" s="11" t="s">
        <v>4</v>
      </c>
      <c r="G55" s="11" t="s">
        <v>5</v>
      </c>
      <c r="H55" s="11" t="s">
        <v>5</v>
      </c>
      <c r="I55" s="13"/>
      <c r="J55" s="10" t="s">
        <v>6</v>
      </c>
      <c r="K55" s="11" t="s">
        <v>12</v>
      </c>
      <c r="L55" s="11" t="s">
        <v>8</v>
      </c>
      <c r="M55" s="11" t="s">
        <v>15</v>
      </c>
      <c r="N55" s="11"/>
      <c r="O55" s="11"/>
      <c r="P55" s="22" t="s">
        <v>7</v>
      </c>
      <c r="Q55" s="79" t="s">
        <v>41</v>
      </c>
      <c r="R55" s="32">
        <v>2000</v>
      </c>
      <c r="S55" s="32">
        <v>0</v>
      </c>
      <c r="T55" s="33">
        <f>R55+S55</f>
        <v>2000</v>
      </c>
      <c r="U55" s="34">
        <v>-1442.8</v>
      </c>
      <c r="V55" s="34">
        <v>1517.38</v>
      </c>
      <c r="W55" s="143">
        <f>V55/T55</f>
        <v>0.7586900000000001</v>
      </c>
      <c r="X55" s="32"/>
      <c r="Y55" s="32">
        <v>2000</v>
      </c>
      <c r="Z55" s="32">
        <v>2000</v>
      </c>
      <c r="AA55" s="32">
        <v>2000</v>
      </c>
      <c r="AB55" s="32">
        <v>2000</v>
      </c>
      <c r="AE55" s="32"/>
      <c r="AF55" s="32">
        <v>1442.8</v>
      </c>
      <c r="AG55" s="32">
        <f>Z55+AE55</f>
        <v>2000</v>
      </c>
      <c r="AH55" s="32">
        <v>2111.27</v>
      </c>
      <c r="AI55" s="32">
        <v>1640.6</v>
      </c>
      <c r="AJ55" s="67">
        <f>AG55</f>
        <v>2000</v>
      </c>
      <c r="AK55" s="32">
        <f>AJ55</f>
        <v>2000</v>
      </c>
      <c r="AL55" s="32">
        <v>2005.25</v>
      </c>
      <c r="AM55" s="32">
        <f>AK55</f>
        <v>2000</v>
      </c>
      <c r="AN55" s="32">
        <f>AM55</f>
        <v>2000</v>
      </c>
      <c r="AO55" s="32">
        <f>AN55</f>
        <v>2000</v>
      </c>
      <c r="AP55" s="32">
        <f>AO55</f>
        <v>2000</v>
      </c>
      <c r="AQ55" s="32">
        <v>2000</v>
      </c>
      <c r="AR55" s="67">
        <f t="shared" si="12"/>
        <v>2000</v>
      </c>
      <c r="AS55" s="32">
        <v>1846.25</v>
      </c>
      <c r="AT55" s="32">
        <v>2000</v>
      </c>
      <c r="AU55" s="32">
        <v>1399</v>
      </c>
      <c r="AV55" s="32">
        <v>1500</v>
      </c>
      <c r="AW55" s="682">
        <v>75</v>
      </c>
      <c r="AX55" s="455">
        <v>880</v>
      </c>
      <c r="AY55" s="639">
        <v>2500</v>
      </c>
      <c r="AZ55" s="639">
        <v>2000</v>
      </c>
      <c r="BA55" s="234">
        <v>2500</v>
      </c>
      <c r="BB55" s="234">
        <v>2500</v>
      </c>
      <c r="BC55" s="639">
        <v>2500</v>
      </c>
      <c r="BD55" s="234">
        <v>1657.1</v>
      </c>
      <c r="BE55" s="731">
        <f t="shared" si="1"/>
        <v>66.28399999999999</v>
      </c>
      <c r="BF55" s="822">
        <v>2500</v>
      </c>
      <c r="BG55" s="33">
        <v>2500</v>
      </c>
      <c r="BH55" s="33">
        <v>2500</v>
      </c>
    </row>
    <row r="56" spans="1:60" ht="15.75">
      <c r="A56" s="13">
        <v>1</v>
      </c>
      <c r="B56" s="13">
        <v>1</v>
      </c>
      <c r="C56" s="13"/>
      <c r="D56" s="13" t="s">
        <v>3</v>
      </c>
      <c r="E56" s="189">
        <v>37</v>
      </c>
      <c r="F56" s="11" t="s">
        <v>4</v>
      </c>
      <c r="G56" s="11" t="s">
        <v>5</v>
      </c>
      <c r="H56" s="11" t="s">
        <v>5</v>
      </c>
      <c r="I56" s="13"/>
      <c r="J56" s="10" t="s">
        <v>6</v>
      </c>
      <c r="K56" s="11" t="s">
        <v>12</v>
      </c>
      <c r="L56" s="11" t="s">
        <v>8</v>
      </c>
      <c r="M56" s="11" t="s">
        <v>19</v>
      </c>
      <c r="N56" s="11"/>
      <c r="O56" s="11"/>
      <c r="P56" s="22" t="s">
        <v>7</v>
      </c>
      <c r="Q56" s="79" t="s">
        <v>42</v>
      </c>
      <c r="R56" s="32">
        <v>1500</v>
      </c>
      <c r="S56" s="32">
        <v>0</v>
      </c>
      <c r="T56" s="33">
        <f>R56+S56</f>
        <v>1500</v>
      </c>
      <c r="U56" s="34">
        <v>-1487.6</v>
      </c>
      <c r="V56" s="34">
        <v>951.24</v>
      </c>
      <c r="W56" s="143">
        <f>V56/T56</f>
        <v>0.6341600000000001</v>
      </c>
      <c r="X56" s="32"/>
      <c r="Y56" s="32">
        <v>1000</v>
      </c>
      <c r="Z56" s="32">
        <v>1000</v>
      </c>
      <c r="AA56" s="32">
        <v>1000</v>
      </c>
      <c r="AB56" s="32">
        <v>1000</v>
      </c>
      <c r="AE56" s="32"/>
      <c r="AF56" s="32">
        <v>1487.6</v>
      </c>
      <c r="AG56" s="32">
        <f>Z56+AE56</f>
        <v>1000</v>
      </c>
      <c r="AH56" s="32">
        <v>217.2</v>
      </c>
      <c r="AI56" s="32">
        <v>493.48</v>
      </c>
      <c r="AJ56" s="67">
        <f>AG56</f>
        <v>1000</v>
      </c>
      <c r="AK56" s="32">
        <v>930</v>
      </c>
      <c r="AL56" s="32">
        <v>1549.08</v>
      </c>
      <c r="AM56" s="32">
        <v>1500</v>
      </c>
      <c r="AN56" s="32">
        <v>2000</v>
      </c>
      <c r="AO56" s="32">
        <v>2000</v>
      </c>
      <c r="AP56" s="32">
        <v>2000</v>
      </c>
      <c r="AQ56" s="32">
        <v>2000</v>
      </c>
      <c r="AR56" s="67">
        <f t="shared" si="12"/>
        <v>1500</v>
      </c>
      <c r="AS56" s="32">
        <v>1506.37</v>
      </c>
      <c r="AT56" s="32">
        <v>1500</v>
      </c>
      <c r="AU56" s="32">
        <v>934</v>
      </c>
      <c r="AV56" s="32">
        <v>1358</v>
      </c>
      <c r="AW56" s="682">
        <v>90.5</v>
      </c>
      <c r="AX56" s="455">
        <v>1858.08</v>
      </c>
      <c r="AY56" s="639">
        <v>2000</v>
      </c>
      <c r="AZ56" s="639">
        <v>1500</v>
      </c>
      <c r="BA56" s="234">
        <v>2000</v>
      </c>
      <c r="BB56" s="234">
        <v>2000</v>
      </c>
      <c r="BC56" s="639">
        <v>2000</v>
      </c>
      <c r="BD56" s="234">
        <v>52.5</v>
      </c>
      <c r="BE56" s="731">
        <f t="shared" si="1"/>
        <v>2.625</v>
      </c>
      <c r="BF56" s="822">
        <v>1500</v>
      </c>
      <c r="BG56" s="33">
        <v>1500</v>
      </c>
      <c r="BH56" s="33">
        <v>1500</v>
      </c>
    </row>
    <row r="57" spans="1:60" ht="15.75" customHeight="1">
      <c r="A57" s="13">
        <v>1</v>
      </c>
      <c r="B57" s="13">
        <v>1</v>
      </c>
      <c r="C57" s="13"/>
      <c r="D57" s="13" t="s">
        <v>3</v>
      </c>
      <c r="E57" s="189">
        <v>38</v>
      </c>
      <c r="F57" s="11" t="s">
        <v>4</v>
      </c>
      <c r="G57" s="11" t="s">
        <v>5</v>
      </c>
      <c r="H57" s="11" t="s">
        <v>5</v>
      </c>
      <c r="I57" s="13"/>
      <c r="J57" s="10" t="s">
        <v>6</v>
      </c>
      <c r="K57" s="11" t="s">
        <v>12</v>
      </c>
      <c r="L57" s="11" t="s">
        <v>8</v>
      </c>
      <c r="M57" s="11" t="s">
        <v>32</v>
      </c>
      <c r="N57" s="11"/>
      <c r="O57" s="11"/>
      <c r="P57" s="22" t="s">
        <v>7</v>
      </c>
      <c r="Q57" s="79" t="s">
        <v>43</v>
      </c>
      <c r="R57" s="32">
        <v>3000</v>
      </c>
      <c r="S57" s="32">
        <v>0</v>
      </c>
      <c r="T57" s="33">
        <f>R57+S57</f>
        <v>3000</v>
      </c>
      <c r="U57" s="34">
        <v>-4124.25</v>
      </c>
      <c r="V57" s="34">
        <v>66</v>
      </c>
      <c r="W57" s="143">
        <f>V57/T57</f>
        <v>0.022</v>
      </c>
      <c r="X57" s="32">
        <v>-2500</v>
      </c>
      <c r="Y57" s="32">
        <v>500</v>
      </c>
      <c r="Z57" s="32">
        <v>500</v>
      </c>
      <c r="AA57" s="32">
        <v>3000</v>
      </c>
      <c r="AB57" s="32">
        <v>3000</v>
      </c>
      <c r="AE57" s="32">
        <v>3500</v>
      </c>
      <c r="AF57" s="32">
        <v>4124.25</v>
      </c>
      <c r="AG57" s="32">
        <f>Z57+AE57</f>
        <v>4000</v>
      </c>
      <c r="AH57" s="32">
        <v>4000</v>
      </c>
      <c r="AI57" s="32">
        <v>1828.36</v>
      </c>
      <c r="AJ57" s="67">
        <v>0</v>
      </c>
      <c r="AK57" s="32">
        <v>4122</v>
      </c>
      <c r="AL57" s="32">
        <v>1015.96</v>
      </c>
      <c r="AM57" s="32">
        <v>1000</v>
      </c>
      <c r="AN57" s="32">
        <v>1000</v>
      </c>
      <c r="AO57" s="32">
        <v>1000</v>
      </c>
      <c r="AP57" s="32">
        <v>1000</v>
      </c>
      <c r="AQ57" s="32">
        <v>1000</v>
      </c>
      <c r="AR57" s="67">
        <f t="shared" si="12"/>
        <v>1000</v>
      </c>
      <c r="AS57" s="32"/>
      <c r="AT57" s="32">
        <v>1000</v>
      </c>
      <c r="AU57" s="32">
        <v>110</v>
      </c>
      <c r="AV57" s="32">
        <v>0</v>
      </c>
      <c r="AW57" s="32">
        <v>0</v>
      </c>
      <c r="AX57" s="455"/>
      <c r="AY57" s="639">
        <v>1000</v>
      </c>
      <c r="AZ57" s="639">
        <v>1000</v>
      </c>
      <c r="BA57" s="234">
        <v>1000</v>
      </c>
      <c r="BB57" s="234">
        <v>1000</v>
      </c>
      <c r="BC57" s="639">
        <v>1000</v>
      </c>
      <c r="BD57" s="234">
        <v>804</v>
      </c>
      <c r="BE57" s="731">
        <f t="shared" si="1"/>
        <v>80.4</v>
      </c>
      <c r="BF57" s="822">
        <v>500</v>
      </c>
      <c r="BG57" s="33">
        <v>1000</v>
      </c>
      <c r="BH57" s="33">
        <v>1000</v>
      </c>
    </row>
    <row r="58" spans="1:60" ht="15.75">
      <c r="A58" s="13"/>
      <c r="B58" s="13"/>
      <c r="C58" s="13"/>
      <c r="D58" s="13"/>
      <c r="E58" s="189">
        <v>39</v>
      </c>
      <c r="F58" s="11" t="s">
        <v>4</v>
      </c>
      <c r="G58" s="154">
        <v>1</v>
      </c>
      <c r="H58" s="154">
        <v>1</v>
      </c>
      <c r="I58" s="13"/>
      <c r="J58" s="206">
        <v>6</v>
      </c>
      <c r="K58" s="154">
        <v>3</v>
      </c>
      <c r="L58" s="154">
        <v>5</v>
      </c>
      <c r="M58" s="11" t="s">
        <v>32</v>
      </c>
      <c r="N58" s="11"/>
      <c r="O58" s="11"/>
      <c r="P58" s="709">
        <v>111</v>
      </c>
      <c r="Q58" s="79" t="s">
        <v>751</v>
      </c>
      <c r="R58" s="32"/>
      <c r="S58" s="32"/>
      <c r="T58" s="33"/>
      <c r="U58" s="34"/>
      <c r="V58" s="34"/>
      <c r="W58" s="143"/>
      <c r="X58" s="32"/>
      <c r="Y58" s="32"/>
      <c r="Z58" s="32"/>
      <c r="AA58" s="32"/>
      <c r="AB58" s="32"/>
      <c r="AE58" s="32"/>
      <c r="AF58" s="32"/>
      <c r="AG58" s="32"/>
      <c r="AH58" s="32"/>
      <c r="AI58" s="32"/>
      <c r="AJ58" s="67"/>
      <c r="AK58" s="32"/>
      <c r="AL58" s="32"/>
      <c r="AM58" s="32"/>
      <c r="AN58" s="32"/>
      <c r="AO58" s="32"/>
      <c r="AP58" s="32"/>
      <c r="AQ58" s="32"/>
      <c r="AR58" s="67"/>
      <c r="AS58" s="32"/>
      <c r="AT58" s="32"/>
      <c r="AU58" s="32"/>
      <c r="AV58" s="32">
        <v>28000</v>
      </c>
      <c r="AW58" s="684">
        <v>100</v>
      </c>
      <c r="AX58" s="455"/>
      <c r="AY58" s="639"/>
      <c r="AZ58" s="639"/>
      <c r="BA58" s="234"/>
      <c r="BB58" s="234"/>
      <c r="BC58" s="639"/>
      <c r="BD58" s="234"/>
      <c r="BE58" s="731"/>
      <c r="BF58" s="822"/>
      <c r="BG58" s="33"/>
      <c r="BH58" s="33"/>
    </row>
    <row r="59" spans="1:60" ht="15.75" customHeight="1">
      <c r="A59" s="13"/>
      <c r="B59" s="13"/>
      <c r="C59" s="13"/>
      <c r="D59" s="13"/>
      <c r="E59" s="189">
        <v>40</v>
      </c>
      <c r="F59" s="11" t="s">
        <v>4</v>
      </c>
      <c r="G59" s="154">
        <v>1</v>
      </c>
      <c r="H59" s="154">
        <v>1</v>
      </c>
      <c r="I59" s="13"/>
      <c r="J59" s="206">
        <v>6</v>
      </c>
      <c r="K59" s="154">
        <v>3</v>
      </c>
      <c r="L59" s="154">
        <v>5</v>
      </c>
      <c r="M59" s="11" t="s">
        <v>32</v>
      </c>
      <c r="N59" s="11"/>
      <c r="O59" s="11"/>
      <c r="P59" s="341">
        <v>46</v>
      </c>
      <c r="Q59" s="79" t="s">
        <v>751</v>
      </c>
      <c r="R59" s="32"/>
      <c r="S59" s="32"/>
      <c r="T59" s="33"/>
      <c r="U59" s="34"/>
      <c r="V59" s="34"/>
      <c r="W59" s="143"/>
      <c r="X59" s="32"/>
      <c r="Y59" s="32"/>
      <c r="Z59" s="32"/>
      <c r="AA59" s="32"/>
      <c r="AB59" s="32"/>
      <c r="AE59" s="32"/>
      <c r="AF59" s="32"/>
      <c r="AG59" s="32"/>
      <c r="AH59" s="32"/>
      <c r="AI59" s="32"/>
      <c r="AJ59" s="67"/>
      <c r="AK59" s="32"/>
      <c r="AL59" s="32"/>
      <c r="AM59" s="32"/>
      <c r="AN59" s="32"/>
      <c r="AO59" s="32"/>
      <c r="AP59" s="32"/>
      <c r="AQ59" s="32"/>
      <c r="AR59" s="67"/>
      <c r="AS59" s="32"/>
      <c r="AT59" s="32"/>
      <c r="AU59" s="32"/>
      <c r="AV59" s="32">
        <v>7434</v>
      </c>
      <c r="AW59" s="684">
        <v>100</v>
      </c>
      <c r="AX59" s="455"/>
      <c r="AY59" s="639"/>
      <c r="AZ59" s="639"/>
      <c r="BA59" s="234"/>
      <c r="BB59" s="234"/>
      <c r="BC59" s="639"/>
      <c r="BD59" s="234"/>
      <c r="BE59" s="731"/>
      <c r="BF59" s="822"/>
      <c r="BG59" s="33"/>
      <c r="BH59" s="33"/>
    </row>
    <row r="60" spans="1:60" ht="15.75" customHeight="1">
      <c r="A60" s="13"/>
      <c r="B60" s="13"/>
      <c r="C60" s="13"/>
      <c r="D60" s="13"/>
      <c r="E60" s="189">
        <v>41</v>
      </c>
      <c r="F60" s="758" t="s">
        <v>76</v>
      </c>
      <c r="G60" s="758" t="s">
        <v>11</v>
      </c>
      <c r="H60" s="758" t="s">
        <v>2</v>
      </c>
      <c r="I60" s="758"/>
      <c r="J60" s="206">
        <v>6</v>
      </c>
      <c r="K60" s="154">
        <v>3</v>
      </c>
      <c r="L60" s="154">
        <v>5</v>
      </c>
      <c r="M60" s="210" t="s">
        <v>32</v>
      </c>
      <c r="N60" s="154">
        <v>1</v>
      </c>
      <c r="O60" s="154"/>
      <c r="P60" s="182">
        <v>41</v>
      </c>
      <c r="Q60" s="79" t="s">
        <v>783</v>
      </c>
      <c r="R60" s="32"/>
      <c r="S60" s="32"/>
      <c r="T60" s="33"/>
      <c r="U60" s="34"/>
      <c r="V60" s="34"/>
      <c r="W60" s="143"/>
      <c r="X60" s="32"/>
      <c r="Y60" s="32"/>
      <c r="Z60" s="32"/>
      <c r="AA60" s="32"/>
      <c r="AB60" s="32"/>
      <c r="AD60" s="158"/>
      <c r="AE60" s="32"/>
      <c r="AF60" s="32"/>
      <c r="AG60" s="32"/>
      <c r="AH60" s="32"/>
      <c r="AI60" s="32"/>
      <c r="AJ60" s="67"/>
      <c r="AK60" s="32"/>
      <c r="AL60" s="32"/>
      <c r="AM60" s="32"/>
      <c r="AN60" s="32"/>
      <c r="AO60" s="32"/>
      <c r="AP60" s="32"/>
      <c r="AQ60" s="32"/>
      <c r="AR60" s="67"/>
      <c r="AS60" s="32"/>
      <c r="AT60" s="32"/>
      <c r="AU60" s="32"/>
      <c r="AV60" s="32">
        <v>5884.8</v>
      </c>
      <c r="AW60" s="682">
        <v>100</v>
      </c>
      <c r="AX60" s="455"/>
      <c r="AY60" s="639"/>
      <c r="AZ60" s="639"/>
      <c r="BA60" s="234"/>
      <c r="BB60" s="234"/>
      <c r="BC60" s="639"/>
      <c r="BD60" s="234"/>
      <c r="BE60" s="731"/>
      <c r="BF60" s="822"/>
      <c r="BG60" s="33"/>
      <c r="BH60" s="33"/>
    </row>
    <row r="61" spans="1:60" ht="30">
      <c r="A61" s="13">
        <v>1</v>
      </c>
      <c r="B61" s="13">
        <v>1</v>
      </c>
      <c r="C61" s="13"/>
      <c r="D61" s="13" t="s">
        <v>3</v>
      </c>
      <c r="E61" s="189">
        <v>42</v>
      </c>
      <c r="F61" s="11" t="s">
        <v>4</v>
      </c>
      <c r="G61" s="11" t="s">
        <v>5</v>
      </c>
      <c r="H61" s="11" t="s">
        <v>5</v>
      </c>
      <c r="I61" s="13"/>
      <c r="J61" s="10" t="s">
        <v>6</v>
      </c>
      <c r="K61" s="11" t="s">
        <v>12</v>
      </c>
      <c r="L61" s="11" t="s">
        <v>6</v>
      </c>
      <c r="M61" s="11" t="s">
        <v>13</v>
      </c>
      <c r="N61" s="11"/>
      <c r="O61" s="11"/>
      <c r="P61" s="22" t="s">
        <v>7</v>
      </c>
      <c r="Q61" s="79" t="s">
        <v>44</v>
      </c>
      <c r="R61" s="32">
        <v>10924</v>
      </c>
      <c r="S61" s="32">
        <v>0</v>
      </c>
      <c r="T61" s="33">
        <f>R61+S61</f>
        <v>10924</v>
      </c>
      <c r="U61" s="34">
        <v>0</v>
      </c>
      <c r="V61" s="34">
        <v>10924.12</v>
      </c>
      <c r="W61" s="143">
        <f>V61/T61</f>
        <v>1.0000109849871843</v>
      </c>
      <c r="X61" s="32"/>
      <c r="Y61" s="32">
        <v>5462</v>
      </c>
      <c r="Z61" s="32">
        <v>5462</v>
      </c>
      <c r="AA61" s="32">
        <v>5462</v>
      </c>
      <c r="AB61" s="32">
        <v>5462</v>
      </c>
      <c r="AE61" s="32"/>
      <c r="AF61" s="32"/>
      <c r="AG61" s="32">
        <f>Z61+AE61</f>
        <v>5462</v>
      </c>
      <c r="AH61" s="32">
        <v>5462.06</v>
      </c>
      <c r="AI61" s="32">
        <v>1</v>
      </c>
      <c r="AJ61" s="67">
        <f>AG61</f>
        <v>5462</v>
      </c>
      <c r="AK61" s="32">
        <v>1</v>
      </c>
      <c r="AL61" s="32">
        <v>1</v>
      </c>
      <c r="AM61" s="32">
        <v>1</v>
      </c>
      <c r="AN61" s="32">
        <v>1</v>
      </c>
      <c r="AO61" s="32">
        <v>1</v>
      </c>
      <c r="AP61" s="32">
        <v>1</v>
      </c>
      <c r="AQ61" s="32">
        <v>1</v>
      </c>
      <c r="AR61" s="67">
        <f t="shared" si="12"/>
        <v>1</v>
      </c>
      <c r="AS61" s="32">
        <v>1</v>
      </c>
      <c r="AT61" s="32">
        <v>1</v>
      </c>
      <c r="AU61" s="32">
        <v>2</v>
      </c>
      <c r="AV61" s="32">
        <v>2</v>
      </c>
      <c r="AW61" s="682">
        <v>100</v>
      </c>
      <c r="AX61" s="455">
        <v>2</v>
      </c>
      <c r="AY61" s="639">
        <v>2</v>
      </c>
      <c r="AZ61" s="639">
        <v>2</v>
      </c>
      <c r="BA61" s="234">
        <v>2</v>
      </c>
      <c r="BB61" s="234">
        <v>2</v>
      </c>
      <c r="BC61" s="639">
        <v>2</v>
      </c>
      <c r="BD61" s="234">
        <v>1</v>
      </c>
      <c r="BE61" s="731">
        <f t="shared" si="1"/>
        <v>50</v>
      </c>
      <c r="BF61" s="822">
        <v>2</v>
      </c>
      <c r="BG61" s="33">
        <v>2</v>
      </c>
      <c r="BH61" s="33">
        <v>2</v>
      </c>
    </row>
    <row r="62" spans="1:60" ht="30">
      <c r="A62" s="13"/>
      <c r="B62" s="13"/>
      <c r="C62" s="13"/>
      <c r="D62" s="13"/>
      <c r="E62" s="189">
        <v>43</v>
      </c>
      <c r="F62" s="144" t="s">
        <v>4</v>
      </c>
      <c r="G62" s="154">
        <v>1</v>
      </c>
      <c r="H62" s="154">
        <v>1</v>
      </c>
      <c r="I62" s="13"/>
      <c r="J62" s="206">
        <v>6</v>
      </c>
      <c r="K62" s="154">
        <v>3</v>
      </c>
      <c r="L62" s="154">
        <v>6</v>
      </c>
      <c r="M62" s="210" t="s">
        <v>17</v>
      </c>
      <c r="N62" s="11"/>
      <c r="O62" s="11"/>
      <c r="P62" s="182">
        <v>41</v>
      </c>
      <c r="Q62" s="79" t="s">
        <v>810</v>
      </c>
      <c r="R62" s="32"/>
      <c r="S62" s="32"/>
      <c r="T62" s="33"/>
      <c r="U62" s="34"/>
      <c r="V62" s="34"/>
      <c r="W62" s="143"/>
      <c r="X62" s="32"/>
      <c r="Y62" s="32"/>
      <c r="Z62" s="32"/>
      <c r="AA62" s="32"/>
      <c r="AB62" s="32"/>
      <c r="AE62" s="32"/>
      <c r="AF62" s="32"/>
      <c r="AG62" s="32"/>
      <c r="AH62" s="32"/>
      <c r="AI62" s="32"/>
      <c r="AJ62" s="67"/>
      <c r="AK62" s="32"/>
      <c r="AL62" s="32"/>
      <c r="AM62" s="32">
        <v>240</v>
      </c>
      <c r="AN62" s="32">
        <v>280</v>
      </c>
      <c r="AO62" s="32">
        <v>280</v>
      </c>
      <c r="AP62" s="234">
        <v>350</v>
      </c>
      <c r="AQ62" s="234">
        <v>350</v>
      </c>
      <c r="AR62" s="67">
        <v>350</v>
      </c>
      <c r="AS62" s="32">
        <v>326.69</v>
      </c>
      <c r="AT62" s="32">
        <v>350</v>
      </c>
      <c r="AU62" s="32">
        <v>292</v>
      </c>
      <c r="AV62" s="32">
        <v>301</v>
      </c>
      <c r="AW62" s="682">
        <v>86.1</v>
      </c>
      <c r="AX62" s="455">
        <v>203.85</v>
      </c>
      <c r="AY62" s="639">
        <v>350</v>
      </c>
      <c r="AZ62" s="639">
        <v>350</v>
      </c>
      <c r="BA62" s="234">
        <v>357</v>
      </c>
      <c r="BB62" s="234">
        <v>357</v>
      </c>
      <c r="BC62" s="639">
        <v>350</v>
      </c>
      <c r="BD62" s="234">
        <v>227.62</v>
      </c>
      <c r="BE62" s="731">
        <f t="shared" si="1"/>
        <v>65.03428571428572</v>
      </c>
      <c r="BF62" s="822">
        <v>320</v>
      </c>
      <c r="BG62" s="33">
        <v>320</v>
      </c>
      <c r="BH62" s="33">
        <v>320</v>
      </c>
    </row>
    <row r="63" spans="1:60" ht="15.75" customHeight="1">
      <c r="A63" s="13">
        <v>1</v>
      </c>
      <c r="B63" s="13">
        <v>1</v>
      </c>
      <c r="C63" s="13"/>
      <c r="D63" s="13" t="s">
        <v>3</v>
      </c>
      <c r="E63" s="189">
        <v>44</v>
      </c>
      <c r="F63" s="11" t="s">
        <v>4</v>
      </c>
      <c r="G63" s="11" t="s">
        <v>5</v>
      </c>
      <c r="H63" s="11" t="s">
        <v>5</v>
      </c>
      <c r="I63" s="13"/>
      <c r="J63" s="10" t="s">
        <v>6</v>
      </c>
      <c r="K63" s="11" t="s">
        <v>12</v>
      </c>
      <c r="L63" s="11" t="s">
        <v>24</v>
      </c>
      <c r="M63" s="11" t="s">
        <v>17</v>
      </c>
      <c r="N63" s="11"/>
      <c r="O63" s="11"/>
      <c r="P63" s="22" t="s">
        <v>7</v>
      </c>
      <c r="Q63" s="79" t="s">
        <v>809</v>
      </c>
      <c r="R63" s="32">
        <v>200</v>
      </c>
      <c r="S63" s="32">
        <v>0</v>
      </c>
      <c r="T63" s="33">
        <f aca="true" t="shared" si="13" ref="T63:T72">R63+S63</f>
        <v>200</v>
      </c>
      <c r="U63" s="34">
        <v>-197.54</v>
      </c>
      <c r="V63" s="34">
        <v>199.2</v>
      </c>
      <c r="W63" s="143">
        <f aca="true" t="shared" si="14" ref="W63:W90">V63/T63</f>
        <v>0.996</v>
      </c>
      <c r="X63" s="32"/>
      <c r="Y63" s="32">
        <v>200</v>
      </c>
      <c r="Z63" s="32">
        <v>200</v>
      </c>
      <c r="AA63" s="32">
        <v>200</v>
      </c>
      <c r="AB63" s="32">
        <v>200</v>
      </c>
      <c r="AE63" s="32"/>
      <c r="AF63" s="32">
        <v>197.54</v>
      </c>
      <c r="AG63" s="32">
        <f>Z63+AE63</f>
        <v>200</v>
      </c>
      <c r="AH63" s="32">
        <v>199.2</v>
      </c>
      <c r="AI63" s="32"/>
      <c r="AJ63" s="67"/>
      <c r="AK63" s="32"/>
      <c r="AL63" s="32"/>
      <c r="AM63" s="32">
        <v>0</v>
      </c>
      <c r="AN63" s="32">
        <v>1800</v>
      </c>
      <c r="AO63" s="32">
        <v>1800</v>
      </c>
      <c r="AP63" s="32">
        <v>1800</v>
      </c>
      <c r="AQ63" s="32">
        <v>1800</v>
      </c>
      <c r="AR63" s="67">
        <v>0</v>
      </c>
      <c r="AS63" s="32">
        <v>1800</v>
      </c>
      <c r="AT63" s="32"/>
      <c r="AU63" s="32"/>
      <c r="AV63" s="32">
        <v>578</v>
      </c>
      <c r="AW63" s="682">
        <v>82.5</v>
      </c>
      <c r="AX63" s="455">
        <v>275</v>
      </c>
      <c r="AY63" s="639">
        <v>100</v>
      </c>
      <c r="AZ63" s="639">
        <v>100</v>
      </c>
      <c r="BA63" s="234">
        <v>100</v>
      </c>
      <c r="BB63" s="234">
        <v>100</v>
      </c>
      <c r="BC63" s="639">
        <v>100</v>
      </c>
      <c r="BD63" s="234"/>
      <c r="BE63" s="731">
        <f t="shared" si="1"/>
        <v>0</v>
      </c>
      <c r="BF63" s="822">
        <v>100</v>
      </c>
      <c r="BG63" s="33">
        <v>100</v>
      </c>
      <c r="BH63" s="33">
        <v>100</v>
      </c>
    </row>
    <row r="64" spans="1:60" ht="15.75">
      <c r="A64" s="13">
        <v>1</v>
      </c>
      <c r="B64" s="13">
        <v>1</v>
      </c>
      <c r="C64" s="13"/>
      <c r="D64" s="13" t="s">
        <v>3</v>
      </c>
      <c r="E64" s="189">
        <v>45</v>
      </c>
      <c r="F64" s="11" t="s">
        <v>4</v>
      </c>
      <c r="G64" s="11" t="s">
        <v>5</v>
      </c>
      <c r="H64" s="11" t="s">
        <v>5</v>
      </c>
      <c r="I64" s="13"/>
      <c r="J64" s="10" t="s">
        <v>6</v>
      </c>
      <c r="K64" s="11" t="s">
        <v>12</v>
      </c>
      <c r="L64" s="11" t="s">
        <v>24</v>
      </c>
      <c r="M64" s="11" t="s">
        <v>19</v>
      </c>
      <c r="N64" s="11"/>
      <c r="O64" s="11"/>
      <c r="P64" s="22" t="s">
        <v>7</v>
      </c>
      <c r="Q64" s="79" t="s">
        <v>45</v>
      </c>
      <c r="R64" s="32">
        <v>7000</v>
      </c>
      <c r="S64" s="32">
        <v>0</v>
      </c>
      <c r="T64" s="33">
        <f t="shared" si="13"/>
        <v>7000</v>
      </c>
      <c r="U64" s="34">
        <v>-6991.21</v>
      </c>
      <c r="V64" s="34">
        <v>5722.37</v>
      </c>
      <c r="W64" s="143">
        <f>V64/T64</f>
        <v>0.8174814285714286</v>
      </c>
      <c r="X64" s="32">
        <v>1000</v>
      </c>
      <c r="Y64" s="32">
        <v>8000</v>
      </c>
      <c r="Z64" s="32">
        <v>8000</v>
      </c>
      <c r="AA64" s="32">
        <v>7000</v>
      </c>
      <c r="AB64" s="32">
        <v>7000</v>
      </c>
      <c r="AE64" s="32">
        <v>7500</v>
      </c>
      <c r="AF64" s="32">
        <v>6991.21</v>
      </c>
      <c r="AG64" s="32">
        <f>Z64+AE64</f>
        <v>15500</v>
      </c>
      <c r="AH64" s="32">
        <v>16912.69</v>
      </c>
      <c r="AI64" s="32">
        <v>14472.94</v>
      </c>
      <c r="AJ64" s="67">
        <f>17000+1000-2730</f>
        <v>15270</v>
      </c>
      <c r="AK64" s="32">
        <v>10914</v>
      </c>
      <c r="AL64" s="32">
        <v>9423.23</v>
      </c>
      <c r="AM64" s="32">
        <v>10000</v>
      </c>
      <c r="AN64" s="32">
        <v>10000</v>
      </c>
      <c r="AO64" s="32">
        <v>10000</v>
      </c>
      <c r="AP64" s="32">
        <v>10000</v>
      </c>
      <c r="AQ64" s="32">
        <v>10000</v>
      </c>
      <c r="AR64" s="67">
        <v>10000</v>
      </c>
      <c r="AS64" s="32">
        <v>7248.97</v>
      </c>
      <c r="AT64" s="32">
        <v>10000</v>
      </c>
      <c r="AU64" s="32">
        <v>13900</v>
      </c>
      <c r="AV64" s="32">
        <v>14576</v>
      </c>
      <c r="AW64" s="682">
        <v>98.2</v>
      </c>
      <c r="AX64" s="455">
        <v>9559.51</v>
      </c>
      <c r="AY64" s="770">
        <v>12194</v>
      </c>
      <c r="AZ64" s="770">
        <v>4147</v>
      </c>
      <c r="BA64" s="696">
        <v>19877</v>
      </c>
      <c r="BB64" s="696">
        <f>12194+28574</f>
        <v>40768</v>
      </c>
      <c r="BC64" s="770">
        <v>12204</v>
      </c>
      <c r="BD64" s="696">
        <v>6788.07</v>
      </c>
      <c r="BE64" s="731">
        <f t="shared" si="1"/>
        <v>55.6216814159292</v>
      </c>
      <c r="BF64" s="822">
        <v>12000</v>
      </c>
      <c r="BG64" s="33">
        <v>12000</v>
      </c>
      <c r="BH64" s="33">
        <v>12000</v>
      </c>
    </row>
    <row r="65" spans="1:60" ht="15.75" hidden="1">
      <c r="A65" s="13"/>
      <c r="B65" s="13"/>
      <c r="C65" s="13"/>
      <c r="D65" s="13"/>
      <c r="E65" s="189">
        <v>46</v>
      </c>
      <c r="F65" s="11" t="s">
        <v>4</v>
      </c>
      <c r="G65" s="11" t="s">
        <v>5</v>
      </c>
      <c r="H65" s="11" t="s">
        <v>5</v>
      </c>
      <c r="I65" s="13"/>
      <c r="J65" s="10" t="s">
        <v>6</v>
      </c>
      <c r="K65" s="11" t="s">
        <v>12</v>
      </c>
      <c r="L65" s="11" t="s">
        <v>24</v>
      </c>
      <c r="M65" s="11" t="s">
        <v>19</v>
      </c>
      <c r="N65" s="11"/>
      <c r="O65" s="11"/>
      <c r="P65" s="341">
        <v>46</v>
      </c>
      <c r="Q65" s="79" t="s">
        <v>45</v>
      </c>
      <c r="R65" s="32"/>
      <c r="S65" s="32"/>
      <c r="T65" s="33"/>
      <c r="U65" s="34"/>
      <c r="V65" s="34"/>
      <c r="W65" s="143"/>
      <c r="X65" s="32"/>
      <c r="Y65" s="32"/>
      <c r="Z65" s="32"/>
      <c r="AA65" s="32"/>
      <c r="AB65" s="32"/>
      <c r="AE65" s="32"/>
      <c r="AF65" s="32"/>
      <c r="AG65" s="32"/>
      <c r="AH65" s="32"/>
      <c r="AI65" s="32"/>
      <c r="AJ65" s="67"/>
      <c r="AK65" s="32"/>
      <c r="AL65" s="32"/>
      <c r="AM65" s="32"/>
      <c r="AN65" s="32"/>
      <c r="AO65" s="32"/>
      <c r="AP65" s="32"/>
      <c r="AQ65" s="32"/>
      <c r="AR65" s="67"/>
      <c r="AS65" s="32"/>
      <c r="AT65" s="32"/>
      <c r="AU65" s="32"/>
      <c r="AV65" s="32">
        <v>1164</v>
      </c>
      <c r="AW65" s="682">
        <v>100</v>
      </c>
      <c r="AX65" s="455">
        <v>1164</v>
      </c>
      <c r="AY65" s="639">
        <v>0</v>
      </c>
      <c r="AZ65" s="639"/>
      <c r="BA65" s="234">
        <v>0</v>
      </c>
      <c r="BB65" s="234">
        <v>0</v>
      </c>
      <c r="BC65" s="639">
        <v>0</v>
      </c>
      <c r="BD65" s="234"/>
      <c r="BE65" s="731" t="e">
        <f t="shared" si="1"/>
        <v>#DIV/0!</v>
      </c>
      <c r="BF65" s="822"/>
      <c r="BG65" s="33"/>
      <c r="BH65" s="33"/>
    </row>
    <row r="66" spans="1:60" ht="15.75" hidden="1">
      <c r="A66" s="13">
        <v>1</v>
      </c>
      <c r="B66" s="13">
        <v>1</v>
      </c>
      <c r="C66" s="13"/>
      <c r="D66" s="13" t="s">
        <v>3</v>
      </c>
      <c r="E66" s="189">
        <v>47</v>
      </c>
      <c r="F66" s="11" t="s">
        <v>4</v>
      </c>
      <c r="G66" s="11" t="s">
        <v>5</v>
      </c>
      <c r="H66" s="11" t="s">
        <v>5</v>
      </c>
      <c r="I66" s="13"/>
      <c r="J66" s="10" t="s">
        <v>6</v>
      </c>
      <c r="K66" s="11" t="s">
        <v>12</v>
      </c>
      <c r="L66" s="11" t="s">
        <v>24</v>
      </c>
      <c r="M66" s="11" t="s">
        <v>19</v>
      </c>
      <c r="N66" s="13">
        <v>3</v>
      </c>
      <c r="O66" s="11"/>
      <c r="P66" s="22" t="s">
        <v>7</v>
      </c>
      <c r="Q66" s="79" t="s">
        <v>498</v>
      </c>
      <c r="R66" s="32">
        <v>7000</v>
      </c>
      <c r="S66" s="32">
        <v>0</v>
      </c>
      <c r="T66" s="33">
        <f t="shared" si="13"/>
        <v>7000</v>
      </c>
      <c r="U66" s="34">
        <v>-6991.21</v>
      </c>
      <c r="V66" s="34">
        <v>5722.37</v>
      </c>
      <c r="W66" s="143">
        <f>V66/T66</f>
        <v>0.8174814285714286</v>
      </c>
      <c r="X66" s="32">
        <v>1000</v>
      </c>
      <c r="Y66" s="32">
        <v>8000</v>
      </c>
      <c r="Z66" s="32">
        <v>8000</v>
      </c>
      <c r="AA66" s="32">
        <v>7000</v>
      </c>
      <c r="AB66" s="32">
        <v>7000</v>
      </c>
      <c r="AE66" s="32">
        <v>7500</v>
      </c>
      <c r="AF66" s="32">
        <v>6991.21</v>
      </c>
      <c r="AG66" s="32"/>
      <c r="AH66" s="32"/>
      <c r="AI66" s="32"/>
      <c r="AJ66" s="67"/>
      <c r="AK66" s="32">
        <v>2860</v>
      </c>
      <c r="AL66" s="32">
        <v>2859.6</v>
      </c>
      <c r="AM66" s="32">
        <v>3000</v>
      </c>
      <c r="AN66" s="32">
        <v>3000</v>
      </c>
      <c r="AO66" s="32">
        <v>3000</v>
      </c>
      <c r="AP66" s="32">
        <v>3000</v>
      </c>
      <c r="AQ66" s="32">
        <v>3000</v>
      </c>
      <c r="AR66" s="67">
        <v>5000</v>
      </c>
      <c r="AS66" s="32">
        <v>1680</v>
      </c>
      <c r="AT66" s="32">
        <v>5000</v>
      </c>
      <c r="AU66" s="32">
        <v>550</v>
      </c>
      <c r="AV66" s="32">
        <v>4100</v>
      </c>
      <c r="AW66" s="682">
        <v>100</v>
      </c>
      <c r="AX66" s="455">
        <v>4100</v>
      </c>
      <c r="AY66" s="771"/>
      <c r="AZ66" s="639">
        <v>1000</v>
      </c>
      <c r="BA66" s="602"/>
      <c r="BB66" s="602"/>
      <c r="BC66" s="771"/>
      <c r="BD66" s="602"/>
      <c r="BE66" s="731" t="e">
        <f t="shared" si="1"/>
        <v>#DIV/0!</v>
      </c>
      <c r="BF66" s="822"/>
      <c r="BG66" s="33"/>
      <c r="BH66" s="33"/>
    </row>
    <row r="67" spans="1:60" ht="15.75" hidden="1">
      <c r="A67" s="13">
        <v>1</v>
      </c>
      <c r="B67" s="13">
        <v>1</v>
      </c>
      <c r="C67" s="13"/>
      <c r="D67" s="13" t="s">
        <v>3</v>
      </c>
      <c r="E67" s="189">
        <v>48</v>
      </c>
      <c r="F67" s="11" t="s">
        <v>4</v>
      </c>
      <c r="G67" s="11" t="s">
        <v>5</v>
      </c>
      <c r="H67" s="11" t="s">
        <v>5</v>
      </c>
      <c r="I67" s="13"/>
      <c r="J67" s="10" t="s">
        <v>6</v>
      </c>
      <c r="K67" s="11" t="s">
        <v>12</v>
      </c>
      <c r="L67" s="11" t="s">
        <v>24</v>
      </c>
      <c r="M67" s="11" t="s">
        <v>19</v>
      </c>
      <c r="N67" s="13">
        <v>4</v>
      </c>
      <c r="O67" s="11"/>
      <c r="P67" s="22" t="s">
        <v>7</v>
      </c>
      <c r="Q67" s="79" t="s">
        <v>765</v>
      </c>
      <c r="R67" s="32">
        <v>7000</v>
      </c>
      <c r="S67" s="32">
        <v>0</v>
      </c>
      <c r="T67" s="33">
        <f t="shared" si="13"/>
        <v>7000</v>
      </c>
      <c r="U67" s="34">
        <v>-6991.21</v>
      </c>
      <c r="V67" s="34">
        <v>5722.37</v>
      </c>
      <c r="W67" s="143">
        <f t="shared" si="14"/>
        <v>0.8174814285714286</v>
      </c>
      <c r="X67" s="32">
        <v>1000</v>
      </c>
      <c r="Y67" s="32">
        <v>8000</v>
      </c>
      <c r="Z67" s="32">
        <v>8000</v>
      </c>
      <c r="AA67" s="32">
        <v>7000</v>
      </c>
      <c r="AB67" s="32">
        <v>7000</v>
      </c>
      <c r="AE67" s="32">
        <v>7500</v>
      </c>
      <c r="AF67" s="32">
        <v>6991.21</v>
      </c>
      <c r="AG67" s="32"/>
      <c r="AH67" s="32"/>
      <c r="AI67" s="32"/>
      <c r="AJ67" s="67"/>
      <c r="AK67" s="32">
        <v>300</v>
      </c>
      <c r="AL67" s="32"/>
      <c r="AM67" s="32">
        <v>2500</v>
      </c>
      <c r="AN67" s="32">
        <v>700</v>
      </c>
      <c r="AO67" s="32">
        <v>700</v>
      </c>
      <c r="AP67" s="32">
        <v>700</v>
      </c>
      <c r="AQ67" s="32">
        <v>700</v>
      </c>
      <c r="AR67" s="67">
        <v>0</v>
      </c>
      <c r="AS67" s="32">
        <v>696</v>
      </c>
      <c r="AT67" s="32"/>
      <c r="AU67" s="32"/>
      <c r="AV67" s="32"/>
      <c r="AW67" s="32"/>
      <c r="AX67" s="455"/>
      <c r="AY67" s="639"/>
      <c r="AZ67" s="639"/>
      <c r="BA67" s="234"/>
      <c r="BB67" s="234"/>
      <c r="BC67" s="639"/>
      <c r="BD67" s="234"/>
      <c r="BE67" s="731" t="e">
        <f t="shared" si="1"/>
        <v>#DIV/0!</v>
      </c>
      <c r="BF67" s="822"/>
      <c r="BG67" s="33"/>
      <c r="BH67" s="33"/>
    </row>
    <row r="68" spans="1:60" ht="15.75" hidden="1">
      <c r="A68" s="13"/>
      <c r="B68" s="13"/>
      <c r="C68" s="13"/>
      <c r="D68" s="13"/>
      <c r="E68" s="189">
        <v>49</v>
      </c>
      <c r="F68" s="11" t="s">
        <v>4</v>
      </c>
      <c r="G68" s="11" t="s">
        <v>5</v>
      </c>
      <c r="H68" s="11" t="s">
        <v>5</v>
      </c>
      <c r="I68" s="13"/>
      <c r="J68" s="10" t="s">
        <v>6</v>
      </c>
      <c r="K68" s="11" t="s">
        <v>12</v>
      </c>
      <c r="L68" s="11" t="s">
        <v>24</v>
      </c>
      <c r="M68" s="11" t="s">
        <v>19</v>
      </c>
      <c r="N68" s="13">
        <v>6</v>
      </c>
      <c r="O68" s="11"/>
      <c r="P68" s="22" t="s">
        <v>7</v>
      </c>
      <c r="Q68" s="79" t="s">
        <v>735</v>
      </c>
      <c r="R68" s="32"/>
      <c r="S68" s="32"/>
      <c r="T68" s="33"/>
      <c r="U68" s="34"/>
      <c r="V68" s="34"/>
      <c r="W68" s="143"/>
      <c r="X68" s="32"/>
      <c r="Y68" s="32"/>
      <c r="Z68" s="32"/>
      <c r="AA68" s="32"/>
      <c r="AB68" s="32"/>
      <c r="AE68" s="32"/>
      <c r="AF68" s="32"/>
      <c r="AG68" s="32"/>
      <c r="AH68" s="32"/>
      <c r="AI68" s="32"/>
      <c r="AJ68" s="67"/>
      <c r="AK68" s="32"/>
      <c r="AL68" s="32"/>
      <c r="AM68" s="32"/>
      <c r="AN68" s="32"/>
      <c r="AO68" s="32"/>
      <c r="AP68" s="32"/>
      <c r="AQ68" s="32"/>
      <c r="AR68" s="67"/>
      <c r="AS68" s="32"/>
      <c r="AT68" s="32"/>
      <c r="AU68" s="32"/>
      <c r="AV68" s="32"/>
      <c r="AW68" s="32"/>
      <c r="AX68" s="455"/>
      <c r="AY68" s="639"/>
      <c r="AZ68" s="639"/>
      <c r="BA68" s="234"/>
      <c r="BB68" s="234"/>
      <c r="BC68" s="639"/>
      <c r="BD68" s="234"/>
      <c r="BE68" s="731" t="e">
        <f t="shared" si="1"/>
        <v>#DIV/0!</v>
      </c>
      <c r="BF68" s="822"/>
      <c r="BG68" s="33"/>
      <c r="BH68" s="33"/>
    </row>
    <row r="69" spans="1:60" ht="15.75">
      <c r="A69" s="13"/>
      <c r="B69" s="13"/>
      <c r="C69" s="13"/>
      <c r="D69" s="13"/>
      <c r="E69" s="189">
        <v>50</v>
      </c>
      <c r="F69" s="758" t="s">
        <v>76</v>
      </c>
      <c r="G69" s="758" t="s">
        <v>11</v>
      </c>
      <c r="H69" s="758" t="s">
        <v>2</v>
      </c>
      <c r="I69" s="758"/>
      <c r="J69" s="206">
        <v>6</v>
      </c>
      <c r="K69" s="154">
        <v>3</v>
      </c>
      <c r="L69" s="154">
        <v>7</v>
      </c>
      <c r="M69" s="210" t="s">
        <v>19</v>
      </c>
      <c r="N69" s="154">
        <v>6</v>
      </c>
      <c r="O69" s="154"/>
      <c r="P69" s="182">
        <v>41</v>
      </c>
      <c r="Q69" s="79" t="s">
        <v>789</v>
      </c>
      <c r="R69" s="32"/>
      <c r="S69" s="32"/>
      <c r="T69" s="33"/>
      <c r="U69" s="34"/>
      <c r="V69" s="34"/>
      <c r="W69" s="143"/>
      <c r="X69" s="32"/>
      <c r="Y69" s="32"/>
      <c r="Z69" s="32"/>
      <c r="AA69" s="32"/>
      <c r="AB69" s="32"/>
      <c r="AD69" s="158"/>
      <c r="AE69" s="32"/>
      <c r="AF69" s="32"/>
      <c r="AG69" s="32"/>
      <c r="AH69" s="32"/>
      <c r="AI69" s="32"/>
      <c r="AJ69" s="67"/>
      <c r="AK69" s="32"/>
      <c r="AL69" s="32"/>
      <c r="AM69" s="32"/>
      <c r="AN69" s="32"/>
      <c r="AO69" s="32"/>
      <c r="AP69" s="32"/>
      <c r="AQ69" s="32"/>
      <c r="AR69" s="67"/>
      <c r="AS69" s="32"/>
      <c r="AT69" s="32"/>
      <c r="AU69" s="32"/>
      <c r="AV69" s="32"/>
      <c r="AW69" s="682"/>
      <c r="AX69" s="455"/>
      <c r="AY69" s="639"/>
      <c r="AZ69" s="639"/>
      <c r="BA69" s="234"/>
      <c r="BB69" s="234"/>
      <c r="BC69" s="639">
        <v>1200</v>
      </c>
      <c r="BD69" s="234">
        <v>1200</v>
      </c>
      <c r="BE69" s="731">
        <f t="shared" si="1"/>
        <v>100</v>
      </c>
      <c r="BF69" s="822"/>
      <c r="BG69" s="33"/>
      <c r="BH69" s="33"/>
    </row>
    <row r="70" spans="1:60" ht="15.75">
      <c r="A70" s="13">
        <v>1</v>
      </c>
      <c r="B70" s="13">
        <v>1</v>
      </c>
      <c r="C70" s="13"/>
      <c r="D70" s="13" t="s">
        <v>3</v>
      </c>
      <c r="E70" s="189">
        <v>51</v>
      </c>
      <c r="F70" s="11" t="s">
        <v>4</v>
      </c>
      <c r="G70" s="11" t="s">
        <v>5</v>
      </c>
      <c r="H70" s="11" t="s">
        <v>5</v>
      </c>
      <c r="I70" s="13"/>
      <c r="J70" s="10" t="s">
        <v>6</v>
      </c>
      <c r="K70" s="11" t="s">
        <v>12</v>
      </c>
      <c r="L70" s="11" t="s">
        <v>24</v>
      </c>
      <c r="M70" s="11" t="s">
        <v>21</v>
      </c>
      <c r="N70" s="13" t="s">
        <v>5</v>
      </c>
      <c r="O70" s="11"/>
      <c r="P70" s="22" t="s">
        <v>7</v>
      </c>
      <c r="Q70" s="79" t="s">
        <v>766</v>
      </c>
      <c r="R70" s="32">
        <v>7236</v>
      </c>
      <c r="S70" s="32">
        <v>0</v>
      </c>
      <c r="T70" s="33">
        <f t="shared" si="13"/>
        <v>7236</v>
      </c>
      <c r="U70" s="34">
        <v>-5798.52</v>
      </c>
      <c r="V70" s="34">
        <v>5014.32</v>
      </c>
      <c r="W70" s="143">
        <f t="shared" si="14"/>
        <v>0.6929684908789386</v>
      </c>
      <c r="X70" s="32"/>
      <c r="Y70" s="32">
        <v>8300</v>
      </c>
      <c r="Z70" s="32">
        <v>8300</v>
      </c>
      <c r="AA70" s="32">
        <v>7236</v>
      </c>
      <c r="AB70" s="32">
        <v>7236</v>
      </c>
      <c r="AE70" s="32"/>
      <c r="AF70" s="32">
        <v>5798.52</v>
      </c>
      <c r="AG70" s="32">
        <f aca="true" t="shared" si="15" ref="AG70:AG77">Z70+AE70</f>
        <v>8300</v>
      </c>
      <c r="AH70" s="32">
        <v>6757.78</v>
      </c>
      <c r="AI70" s="32">
        <v>7235.76</v>
      </c>
      <c r="AJ70" s="67">
        <f>AG70</f>
        <v>8300</v>
      </c>
      <c r="AK70" s="32">
        <f>AJ70</f>
        <v>8300</v>
      </c>
      <c r="AL70" s="32">
        <v>6297.98</v>
      </c>
      <c r="AM70" s="32">
        <v>6300</v>
      </c>
      <c r="AN70" s="32">
        <v>6300</v>
      </c>
      <c r="AO70" s="32">
        <v>6300</v>
      </c>
      <c r="AP70" s="32">
        <v>6300</v>
      </c>
      <c r="AQ70" s="32">
        <v>7460</v>
      </c>
      <c r="AR70" s="67">
        <v>7260</v>
      </c>
      <c r="AS70" s="32">
        <v>8207.37</v>
      </c>
      <c r="AT70" s="32">
        <v>7260</v>
      </c>
      <c r="AU70" s="32">
        <v>10657</v>
      </c>
      <c r="AV70" s="32">
        <v>6044</v>
      </c>
      <c r="AW70" s="682">
        <v>75.5</v>
      </c>
      <c r="AX70" s="455">
        <v>4603.6</v>
      </c>
      <c r="AY70" s="639">
        <v>8000</v>
      </c>
      <c r="AZ70" s="639">
        <v>8000</v>
      </c>
      <c r="BA70" s="234">
        <v>8000</v>
      </c>
      <c r="BB70" s="234">
        <v>8000</v>
      </c>
      <c r="BC70" s="639">
        <v>11537</v>
      </c>
      <c r="BD70" s="234">
        <v>9615.34</v>
      </c>
      <c r="BE70" s="731">
        <f t="shared" si="1"/>
        <v>83.34350351044466</v>
      </c>
      <c r="BF70" s="822">
        <v>8000</v>
      </c>
      <c r="BG70" s="33">
        <v>8000</v>
      </c>
      <c r="BH70" s="33">
        <v>8000</v>
      </c>
    </row>
    <row r="71" spans="1:60" ht="30">
      <c r="A71" s="13"/>
      <c r="B71" s="13"/>
      <c r="C71" s="13"/>
      <c r="D71" s="13"/>
      <c r="E71" s="189">
        <v>52</v>
      </c>
      <c r="F71" s="11" t="s">
        <v>4</v>
      </c>
      <c r="G71" s="11" t="s">
        <v>5</v>
      </c>
      <c r="H71" s="11" t="s">
        <v>5</v>
      </c>
      <c r="I71" s="13"/>
      <c r="J71" s="10" t="s">
        <v>6</v>
      </c>
      <c r="K71" s="11" t="s">
        <v>12</v>
      </c>
      <c r="L71" s="11" t="s">
        <v>24</v>
      </c>
      <c r="M71" s="11" t="s">
        <v>21</v>
      </c>
      <c r="N71" s="13">
        <v>7</v>
      </c>
      <c r="O71" s="11"/>
      <c r="P71" s="22" t="s">
        <v>7</v>
      </c>
      <c r="Q71" s="79" t="s">
        <v>642</v>
      </c>
      <c r="R71" s="32"/>
      <c r="S71" s="32"/>
      <c r="T71" s="33"/>
      <c r="U71" s="34"/>
      <c r="V71" s="34"/>
      <c r="W71" s="143"/>
      <c r="X71" s="32"/>
      <c r="Y71" s="32"/>
      <c r="Z71" s="32"/>
      <c r="AA71" s="32"/>
      <c r="AB71" s="32"/>
      <c r="AE71" s="32"/>
      <c r="AF71" s="32"/>
      <c r="AG71" s="32"/>
      <c r="AH71" s="32"/>
      <c r="AI71" s="32"/>
      <c r="AJ71" s="67"/>
      <c r="AK71" s="32"/>
      <c r="AL71" s="32"/>
      <c r="AM71" s="32"/>
      <c r="AN71" s="32"/>
      <c r="AO71" s="32"/>
      <c r="AP71" s="32"/>
      <c r="AQ71" s="32">
        <v>0</v>
      </c>
      <c r="AR71" s="67">
        <v>700</v>
      </c>
      <c r="AS71" s="32"/>
      <c r="AT71" s="32">
        <v>700</v>
      </c>
      <c r="AU71" s="32">
        <v>600</v>
      </c>
      <c r="AV71" s="32"/>
      <c r="AW71" s="32"/>
      <c r="AX71" s="455"/>
      <c r="AY71" s="639"/>
      <c r="AZ71" s="639"/>
      <c r="BA71" s="234"/>
      <c r="BB71" s="234"/>
      <c r="BC71" s="639">
        <v>420</v>
      </c>
      <c r="BD71" s="234">
        <v>420</v>
      </c>
      <c r="BE71" s="731">
        <f t="shared" si="1"/>
        <v>100</v>
      </c>
      <c r="BF71" s="822"/>
      <c r="BG71" s="33"/>
      <c r="BH71" s="33"/>
    </row>
    <row r="72" spans="1:60" ht="30">
      <c r="A72" s="13">
        <v>1</v>
      </c>
      <c r="B72" s="13">
        <v>1</v>
      </c>
      <c r="C72" s="13"/>
      <c r="D72" s="13" t="s">
        <v>3</v>
      </c>
      <c r="E72" s="189">
        <v>53</v>
      </c>
      <c r="F72" s="11" t="s">
        <v>4</v>
      </c>
      <c r="G72" s="11" t="s">
        <v>5</v>
      </c>
      <c r="H72" s="11" t="s">
        <v>5</v>
      </c>
      <c r="I72" s="13"/>
      <c r="J72" s="10" t="s">
        <v>6</v>
      </c>
      <c r="K72" s="11" t="s">
        <v>12</v>
      </c>
      <c r="L72" s="11" t="s">
        <v>24</v>
      </c>
      <c r="M72" s="11" t="s">
        <v>21</v>
      </c>
      <c r="N72" s="13" t="s">
        <v>12</v>
      </c>
      <c r="O72" s="11"/>
      <c r="P72" s="22" t="s">
        <v>7</v>
      </c>
      <c r="Q72" s="79" t="s">
        <v>46</v>
      </c>
      <c r="R72" s="32">
        <v>2000</v>
      </c>
      <c r="S72" s="32">
        <v>0</v>
      </c>
      <c r="T72" s="33">
        <f t="shared" si="13"/>
        <v>2000</v>
      </c>
      <c r="U72" s="34">
        <v>-1710</v>
      </c>
      <c r="V72" s="34">
        <v>1110</v>
      </c>
      <c r="W72" s="143">
        <f t="shared" si="14"/>
        <v>0.555</v>
      </c>
      <c r="X72" s="32"/>
      <c r="Y72" s="32">
        <v>500</v>
      </c>
      <c r="Z72" s="32">
        <v>500</v>
      </c>
      <c r="AA72" s="32">
        <v>2000</v>
      </c>
      <c r="AB72" s="32">
        <v>2000</v>
      </c>
      <c r="AE72" s="32"/>
      <c r="AF72" s="32">
        <v>1710</v>
      </c>
      <c r="AG72" s="32">
        <f t="shared" si="15"/>
        <v>500</v>
      </c>
      <c r="AH72" s="32">
        <v>330</v>
      </c>
      <c r="AI72" s="32">
        <v>0</v>
      </c>
      <c r="AJ72" s="67">
        <v>600</v>
      </c>
      <c r="AK72" s="32">
        <v>590</v>
      </c>
      <c r="AL72" s="32">
        <v>590</v>
      </c>
      <c r="AM72" s="32">
        <v>600</v>
      </c>
      <c r="AN72" s="32">
        <v>600</v>
      </c>
      <c r="AO72" s="32">
        <v>600</v>
      </c>
      <c r="AP72" s="32">
        <v>600</v>
      </c>
      <c r="AQ72" s="32">
        <v>600</v>
      </c>
      <c r="AR72" s="67">
        <v>500</v>
      </c>
      <c r="AS72" s="32"/>
      <c r="AT72" s="32">
        <v>500</v>
      </c>
      <c r="AU72" s="32">
        <v>300</v>
      </c>
      <c r="AV72" s="32">
        <v>800</v>
      </c>
      <c r="AW72" s="682">
        <v>100</v>
      </c>
      <c r="AX72" s="455">
        <v>536</v>
      </c>
      <c r="AY72" s="639">
        <v>500</v>
      </c>
      <c r="AZ72" s="639">
        <v>500</v>
      </c>
      <c r="BA72" s="234">
        <v>500</v>
      </c>
      <c r="BB72" s="234">
        <v>500</v>
      </c>
      <c r="BC72" s="639">
        <v>500</v>
      </c>
      <c r="BD72" s="234">
        <v>500</v>
      </c>
      <c r="BE72" s="731">
        <f t="shared" si="1"/>
        <v>100</v>
      </c>
      <c r="BF72" s="822"/>
      <c r="BG72" s="33">
        <v>500</v>
      </c>
      <c r="BH72" s="33">
        <v>500</v>
      </c>
    </row>
    <row r="73" spans="1:60" ht="15.75" hidden="1">
      <c r="A73" s="13"/>
      <c r="B73" s="13"/>
      <c r="C73" s="13"/>
      <c r="D73" s="13"/>
      <c r="E73" s="189">
        <v>54</v>
      </c>
      <c r="F73" s="11" t="s">
        <v>4</v>
      </c>
      <c r="G73" s="11" t="s">
        <v>5</v>
      </c>
      <c r="H73" s="11" t="s">
        <v>5</v>
      </c>
      <c r="I73" s="13"/>
      <c r="J73" s="10" t="s">
        <v>6</v>
      </c>
      <c r="K73" s="11" t="s">
        <v>12</v>
      </c>
      <c r="L73" s="11" t="s">
        <v>24</v>
      </c>
      <c r="M73" s="11" t="s">
        <v>21</v>
      </c>
      <c r="N73" s="13">
        <v>8</v>
      </c>
      <c r="O73" s="11"/>
      <c r="P73" s="22" t="s">
        <v>7</v>
      </c>
      <c r="Q73" s="79" t="s">
        <v>520</v>
      </c>
      <c r="R73" s="32"/>
      <c r="S73" s="32"/>
      <c r="T73" s="33"/>
      <c r="U73" s="34"/>
      <c r="V73" s="34"/>
      <c r="W73" s="143"/>
      <c r="X73" s="32"/>
      <c r="Y73" s="32"/>
      <c r="Z73" s="32"/>
      <c r="AA73" s="32"/>
      <c r="AB73" s="32"/>
      <c r="AE73" s="32"/>
      <c r="AF73" s="32"/>
      <c r="AG73" s="32"/>
      <c r="AH73" s="32"/>
      <c r="AI73" s="32"/>
      <c r="AJ73" s="67"/>
      <c r="AK73" s="32">
        <v>790</v>
      </c>
      <c r="AL73" s="32">
        <v>790</v>
      </c>
      <c r="AM73" s="32">
        <v>0</v>
      </c>
      <c r="AN73" s="32">
        <v>0</v>
      </c>
      <c r="AO73" s="32">
        <v>0</v>
      </c>
      <c r="AP73" s="32">
        <v>0</v>
      </c>
      <c r="AQ73" s="32">
        <v>0</v>
      </c>
      <c r="AR73" s="67">
        <v>1200</v>
      </c>
      <c r="AS73" s="32"/>
      <c r="AT73" s="32">
        <v>1200</v>
      </c>
      <c r="AU73" s="32"/>
      <c r="AV73" s="234"/>
      <c r="AW73" s="234"/>
      <c r="AX73" s="639"/>
      <c r="AY73" s="639"/>
      <c r="AZ73" s="639"/>
      <c r="BA73" s="234"/>
      <c r="BB73" s="234"/>
      <c r="BC73" s="639"/>
      <c r="BD73" s="234"/>
      <c r="BE73" s="731" t="e">
        <f t="shared" si="1"/>
        <v>#DIV/0!</v>
      </c>
      <c r="BF73" s="822"/>
      <c r="BG73" s="33"/>
      <c r="BH73" s="33"/>
    </row>
    <row r="74" spans="1:60" ht="15.75" hidden="1">
      <c r="A74" s="13">
        <v>1</v>
      </c>
      <c r="B74" s="13">
        <v>1</v>
      </c>
      <c r="C74" s="13"/>
      <c r="D74" s="13" t="s">
        <v>3</v>
      </c>
      <c r="E74" s="189">
        <v>55</v>
      </c>
      <c r="F74" s="11" t="s">
        <v>4</v>
      </c>
      <c r="G74" s="11" t="s">
        <v>5</v>
      </c>
      <c r="H74" s="11" t="s">
        <v>5</v>
      </c>
      <c r="I74" s="13"/>
      <c r="J74" s="10" t="s">
        <v>6</v>
      </c>
      <c r="K74" s="11" t="s">
        <v>12</v>
      </c>
      <c r="L74" s="11" t="s">
        <v>24</v>
      </c>
      <c r="M74" s="11" t="s">
        <v>21</v>
      </c>
      <c r="N74" s="13">
        <v>6</v>
      </c>
      <c r="O74" s="11"/>
      <c r="P74" s="22" t="s">
        <v>7</v>
      </c>
      <c r="Q74" s="79" t="s">
        <v>400</v>
      </c>
      <c r="R74" s="32">
        <v>0</v>
      </c>
      <c r="S74" s="32">
        <v>0</v>
      </c>
      <c r="T74" s="33">
        <v>0</v>
      </c>
      <c r="U74" s="34">
        <v>-1710</v>
      </c>
      <c r="V74" s="34">
        <v>298.22</v>
      </c>
      <c r="W74" s="143" t="e">
        <f t="shared" si="14"/>
        <v>#DIV/0!</v>
      </c>
      <c r="X74" s="32">
        <v>600</v>
      </c>
      <c r="Y74" s="32">
        <v>18710</v>
      </c>
      <c r="Z74" s="32">
        <v>18710</v>
      </c>
      <c r="AA74" s="32"/>
      <c r="AB74" s="32"/>
      <c r="AE74" s="32"/>
      <c r="AF74" s="32"/>
      <c r="AG74" s="32">
        <f t="shared" si="15"/>
        <v>18710</v>
      </c>
      <c r="AH74" s="32"/>
      <c r="AI74" s="32">
        <v>16092.12</v>
      </c>
      <c r="AJ74" s="67">
        <f>AG74</f>
        <v>18710</v>
      </c>
      <c r="AK74" s="32"/>
      <c r="AL74" s="32"/>
      <c r="AM74" s="32">
        <v>0</v>
      </c>
      <c r="AN74" s="32">
        <v>0</v>
      </c>
      <c r="AO74" s="32">
        <v>0</v>
      </c>
      <c r="AP74" s="32">
        <v>0</v>
      </c>
      <c r="AQ74" s="32"/>
      <c r="AR74" s="67">
        <f>AM74</f>
        <v>0</v>
      </c>
      <c r="AS74" s="32"/>
      <c r="AT74" s="32"/>
      <c r="AU74" s="32"/>
      <c r="AV74" s="32"/>
      <c r="AW74" s="32"/>
      <c r="AX74" s="455"/>
      <c r="AY74" s="639"/>
      <c r="AZ74" s="639"/>
      <c r="BA74" s="234"/>
      <c r="BB74" s="234"/>
      <c r="BC74" s="639"/>
      <c r="BD74" s="234"/>
      <c r="BE74" s="731" t="e">
        <f t="shared" si="1"/>
        <v>#DIV/0!</v>
      </c>
      <c r="BF74" s="822"/>
      <c r="BG74" s="33"/>
      <c r="BH74" s="33"/>
    </row>
    <row r="75" spans="1:60" ht="15.75" hidden="1">
      <c r="A75" s="13">
        <v>1</v>
      </c>
      <c r="B75" s="13">
        <v>1</v>
      </c>
      <c r="C75" s="13"/>
      <c r="D75" s="13" t="s">
        <v>3</v>
      </c>
      <c r="E75" s="189">
        <v>56</v>
      </c>
      <c r="F75" s="11" t="s">
        <v>4</v>
      </c>
      <c r="G75" s="11" t="s">
        <v>5</v>
      </c>
      <c r="H75" s="11" t="s">
        <v>5</v>
      </c>
      <c r="I75" s="13"/>
      <c r="J75" s="10" t="s">
        <v>6</v>
      </c>
      <c r="K75" s="11" t="s">
        <v>12</v>
      </c>
      <c r="L75" s="11" t="s">
        <v>24</v>
      </c>
      <c r="M75" s="11" t="s">
        <v>21</v>
      </c>
      <c r="N75" s="13">
        <v>4</v>
      </c>
      <c r="O75" s="11"/>
      <c r="P75" s="22" t="s">
        <v>7</v>
      </c>
      <c r="Q75" s="79" t="s">
        <v>382</v>
      </c>
      <c r="R75" s="32">
        <v>0</v>
      </c>
      <c r="S75" s="32">
        <v>0</v>
      </c>
      <c r="T75" s="33">
        <v>0</v>
      </c>
      <c r="U75" s="34">
        <v>-1710</v>
      </c>
      <c r="V75" s="34">
        <v>298.22</v>
      </c>
      <c r="W75" s="143" t="e">
        <f t="shared" si="14"/>
        <v>#DIV/0!</v>
      </c>
      <c r="X75" s="32">
        <v>600</v>
      </c>
      <c r="Y75" s="32"/>
      <c r="Z75" s="32"/>
      <c r="AA75" s="32"/>
      <c r="AB75" s="32"/>
      <c r="AE75" s="32"/>
      <c r="AF75" s="32"/>
      <c r="AG75" s="32">
        <f t="shared" si="15"/>
        <v>0</v>
      </c>
      <c r="AH75" s="32">
        <v>323.12</v>
      </c>
      <c r="AI75" s="32">
        <v>132.8</v>
      </c>
      <c r="AJ75" s="67">
        <f>AB75+AH75</f>
        <v>323.12</v>
      </c>
      <c r="AK75" s="32">
        <v>400</v>
      </c>
      <c r="AL75" s="32">
        <v>398.4</v>
      </c>
      <c r="AM75" s="32">
        <v>300</v>
      </c>
      <c r="AN75" s="32">
        <v>300</v>
      </c>
      <c r="AO75" s="32">
        <v>300</v>
      </c>
      <c r="AP75" s="32">
        <v>300</v>
      </c>
      <c r="AQ75" s="32">
        <v>300</v>
      </c>
      <c r="AR75" s="67">
        <v>0</v>
      </c>
      <c r="AS75" s="32">
        <v>199.2</v>
      </c>
      <c r="AT75" s="32"/>
      <c r="AU75" s="32"/>
      <c r="AV75" s="32"/>
      <c r="AW75" s="32"/>
      <c r="AX75" s="455"/>
      <c r="AY75" s="639"/>
      <c r="AZ75" s="639"/>
      <c r="BA75" s="234"/>
      <c r="BB75" s="234"/>
      <c r="BC75" s="639"/>
      <c r="BD75" s="234"/>
      <c r="BE75" s="731" t="e">
        <f t="shared" si="1"/>
        <v>#DIV/0!</v>
      </c>
      <c r="BF75" s="822"/>
      <c r="BG75" s="33"/>
      <c r="BH75" s="33"/>
    </row>
    <row r="76" spans="1:60" ht="15.75">
      <c r="A76" s="13">
        <v>1</v>
      </c>
      <c r="B76" s="13">
        <v>1</v>
      </c>
      <c r="C76" s="13"/>
      <c r="D76" s="13" t="s">
        <v>3</v>
      </c>
      <c r="E76" s="189">
        <v>57</v>
      </c>
      <c r="F76" s="11" t="s">
        <v>4</v>
      </c>
      <c r="G76" s="11" t="s">
        <v>5</v>
      </c>
      <c r="H76" s="11" t="s">
        <v>5</v>
      </c>
      <c r="I76" s="13"/>
      <c r="J76" s="10" t="s">
        <v>6</v>
      </c>
      <c r="K76" s="11" t="s">
        <v>12</v>
      </c>
      <c r="L76" s="11" t="s">
        <v>24</v>
      </c>
      <c r="M76" s="11" t="s">
        <v>34</v>
      </c>
      <c r="N76" s="11"/>
      <c r="O76" s="11"/>
      <c r="P76" s="22" t="s">
        <v>7</v>
      </c>
      <c r="Q76" s="79" t="s">
        <v>47</v>
      </c>
      <c r="R76" s="32">
        <v>120</v>
      </c>
      <c r="S76" s="32">
        <v>0</v>
      </c>
      <c r="T76" s="33">
        <f>R76+S76</f>
        <v>120</v>
      </c>
      <c r="U76" s="34">
        <v>-120.18</v>
      </c>
      <c r="V76" s="34">
        <v>446.78</v>
      </c>
      <c r="W76" s="143">
        <f t="shared" si="14"/>
        <v>3.7231666666666663</v>
      </c>
      <c r="X76" s="32">
        <v>330</v>
      </c>
      <c r="Y76" s="32">
        <v>120</v>
      </c>
      <c r="Z76" s="32">
        <v>120</v>
      </c>
      <c r="AA76" s="32">
        <v>120</v>
      </c>
      <c r="AB76" s="32">
        <v>120</v>
      </c>
      <c r="AE76" s="32"/>
      <c r="AF76" s="32">
        <v>120.18</v>
      </c>
      <c r="AG76" s="32">
        <f t="shared" si="15"/>
        <v>120</v>
      </c>
      <c r="AH76" s="32">
        <v>78.67</v>
      </c>
      <c r="AI76" s="32">
        <v>230.23</v>
      </c>
      <c r="AJ76" s="67">
        <f>AG76</f>
        <v>120</v>
      </c>
      <c r="AK76" s="32">
        <v>230</v>
      </c>
      <c r="AL76" s="32">
        <v>300.51</v>
      </c>
      <c r="AM76" s="32">
        <v>200</v>
      </c>
      <c r="AN76" s="32">
        <v>200</v>
      </c>
      <c r="AO76" s="32">
        <v>200</v>
      </c>
      <c r="AP76" s="32">
        <v>200</v>
      </c>
      <c r="AQ76" s="32">
        <v>200</v>
      </c>
      <c r="AR76" s="67">
        <f>AM76</f>
        <v>200</v>
      </c>
      <c r="AS76" s="32"/>
      <c r="AT76" s="32">
        <v>200</v>
      </c>
      <c r="AU76" s="32">
        <v>57</v>
      </c>
      <c r="AV76" s="32">
        <v>358</v>
      </c>
      <c r="AW76" s="682">
        <v>99.7</v>
      </c>
      <c r="AX76" s="455">
        <v>300.8</v>
      </c>
      <c r="AY76" s="771">
        <v>300</v>
      </c>
      <c r="AZ76" s="639">
        <v>200</v>
      </c>
      <c r="BA76" s="602">
        <v>300</v>
      </c>
      <c r="BB76" s="602">
        <v>300</v>
      </c>
      <c r="BC76" s="771">
        <v>602.55</v>
      </c>
      <c r="BD76" s="602">
        <v>602.55</v>
      </c>
      <c r="BE76" s="731">
        <f t="shared" si="1"/>
        <v>100</v>
      </c>
      <c r="BF76" s="822">
        <v>300</v>
      </c>
      <c r="BG76" s="33">
        <v>300</v>
      </c>
      <c r="BH76" s="33">
        <v>300</v>
      </c>
    </row>
    <row r="77" spans="1:60" ht="15.75" customHeight="1">
      <c r="A77" s="13">
        <v>1</v>
      </c>
      <c r="B77" s="13">
        <v>1</v>
      </c>
      <c r="C77" s="13"/>
      <c r="D77" s="13" t="s">
        <v>3</v>
      </c>
      <c r="E77" s="189">
        <v>58</v>
      </c>
      <c r="F77" s="11" t="s">
        <v>4</v>
      </c>
      <c r="G77" s="11" t="s">
        <v>5</v>
      </c>
      <c r="H77" s="11" t="s">
        <v>5</v>
      </c>
      <c r="I77" s="13"/>
      <c r="J77" s="10" t="s">
        <v>6</v>
      </c>
      <c r="K77" s="11" t="s">
        <v>12</v>
      </c>
      <c r="L77" s="11" t="s">
        <v>24</v>
      </c>
      <c r="M77" s="11" t="s">
        <v>48</v>
      </c>
      <c r="N77" s="11"/>
      <c r="O77" s="11"/>
      <c r="P77" s="22" t="s">
        <v>7</v>
      </c>
      <c r="Q77" s="21" t="s">
        <v>764</v>
      </c>
      <c r="R77" s="155">
        <v>0</v>
      </c>
      <c r="S77" s="155">
        <v>0</v>
      </c>
      <c r="T77" s="155">
        <f>R77+S77</f>
        <v>0</v>
      </c>
      <c r="U77" s="156">
        <v>-1830.4</v>
      </c>
      <c r="V77" s="156">
        <v>0</v>
      </c>
      <c r="W77" s="157" t="e">
        <f t="shared" si="14"/>
        <v>#DIV/0!</v>
      </c>
      <c r="X77" s="155"/>
      <c r="Y77" s="32">
        <v>0</v>
      </c>
      <c r="Z77" s="32">
        <v>0</v>
      </c>
      <c r="AA77" s="32">
        <v>0</v>
      </c>
      <c r="AB77" s="32">
        <v>0</v>
      </c>
      <c r="AE77" s="32">
        <v>1400</v>
      </c>
      <c r="AF77" s="32">
        <v>1830.4</v>
      </c>
      <c r="AG77" s="32">
        <f t="shared" si="15"/>
        <v>1400</v>
      </c>
      <c r="AH77" s="32">
        <v>1040</v>
      </c>
      <c r="AI77" s="32">
        <v>750</v>
      </c>
      <c r="AJ77" s="67">
        <v>3000</v>
      </c>
      <c r="AK77" s="32">
        <v>3700</v>
      </c>
      <c r="AL77" s="32">
        <v>5425.3</v>
      </c>
      <c r="AM77" s="32">
        <v>3000</v>
      </c>
      <c r="AN77" s="32">
        <v>3000</v>
      </c>
      <c r="AO77" s="32">
        <v>3000</v>
      </c>
      <c r="AP77" s="234">
        <v>3000</v>
      </c>
      <c r="AQ77" s="234">
        <v>3000</v>
      </c>
      <c r="AR77" s="67">
        <v>500</v>
      </c>
      <c r="AS77" s="32">
        <v>717.3</v>
      </c>
      <c r="AT77" s="32">
        <v>500</v>
      </c>
      <c r="AU77" s="32">
        <v>360</v>
      </c>
      <c r="AV77" s="32">
        <v>516</v>
      </c>
      <c r="AW77" s="682">
        <v>99.9</v>
      </c>
      <c r="AX77" s="455"/>
      <c r="AY77" s="771">
        <v>500</v>
      </c>
      <c r="AZ77" s="639">
        <v>500</v>
      </c>
      <c r="BA77" s="602">
        <v>500</v>
      </c>
      <c r="BB77" s="602">
        <v>500</v>
      </c>
      <c r="BC77" s="771">
        <v>500</v>
      </c>
      <c r="BD77" s="602"/>
      <c r="BE77" s="731">
        <f t="shared" si="1"/>
        <v>0</v>
      </c>
      <c r="BF77" s="822">
        <v>500</v>
      </c>
      <c r="BG77" s="33">
        <v>500</v>
      </c>
      <c r="BH77" s="33">
        <v>500</v>
      </c>
    </row>
    <row r="78" spans="1:60" ht="15.75" hidden="1">
      <c r="A78" s="13">
        <v>1</v>
      </c>
      <c r="B78" s="13">
        <v>1</v>
      </c>
      <c r="C78" s="13"/>
      <c r="D78" s="13" t="s">
        <v>3</v>
      </c>
      <c r="E78" s="189">
        <v>59</v>
      </c>
      <c r="F78" s="11" t="s">
        <v>4</v>
      </c>
      <c r="G78" s="11" t="s">
        <v>5</v>
      </c>
      <c r="H78" s="11" t="s">
        <v>5</v>
      </c>
      <c r="I78" s="13"/>
      <c r="J78" s="10" t="s">
        <v>6</v>
      </c>
      <c r="K78" s="11" t="s">
        <v>12</v>
      </c>
      <c r="L78" s="11" t="s">
        <v>24</v>
      </c>
      <c r="M78" s="11" t="s">
        <v>49</v>
      </c>
      <c r="N78" s="11"/>
      <c r="O78" s="11"/>
      <c r="P78" s="22" t="s">
        <v>9</v>
      </c>
      <c r="Q78" s="79" t="s">
        <v>50</v>
      </c>
      <c r="R78" s="32">
        <v>0</v>
      </c>
      <c r="S78" s="32">
        <v>0</v>
      </c>
      <c r="T78" s="33">
        <f>R78+S78</f>
        <v>0</v>
      </c>
      <c r="U78" s="34">
        <v>-328.7</v>
      </c>
      <c r="V78" s="34">
        <v>0</v>
      </c>
      <c r="W78" s="143" t="e">
        <f t="shared" si="14"/>
        <v>#DIV/0!</v>
      </c>
      <c r="X78" s="32"/>
      <c r="Y78" s="32">
        <v>0</v>
      </c>
      <c r="Z78" s="32">
        <v>0</v>
      </c>
      <c r="AA78" s="32">
        <v>0</v>
      </c>
      <c r="AB78" s="32">
        <v>0</v>
      </c>
      <c r="AE78" s="32"/>
      <c r="AF78" s="32">
        <v>328.7</v>
      </c>
      <c r="AG78" s="32"/>
      <c r="AH78" s="32">
        <v>111.96</v>
      </c>
      <c r="AI78" s="32"/>
      <c r="AJ78" s="67">
        <f aca="true" t="shared" si="16" ref="AJ78:AJ90">AG78</f>
        <v>0</v>
      </c>
      <c r="AK78" s="32"/>
      <c r="AL78" s="32">
        <v>928.46</v>
      </c>
      <c r="AM78" s="32">
        <v>0</v>
      </c>
      <c r="AN78" s="32">
        <v>0</v>
      </c>
      <c r="AO78" s="32">
        <v>0</v>
      </c>
      <c r="AP78" s="32">
        <v>0</v>
      </c>
      <c r="AQ78" s="32"/>
      <c r="AR78" s="67">
        <f>AM78</f>
        <v>0</v>
      </c>
      <c r="AS78" s="32"/>
      <c r="AT78" s="32"/>
      <c r="AU78" s="32"/>
      <c r="AV78" s="32"/>
      <c r="AW78" s="32"/>
      <c r="AX78" s="455"/>
      <c r="AY78" s="771"/>
      <c r="AZ78" s="639"/>
      <c r="BA78" s="602"/>
      <c r="BB78" s="602"/>
      <c r="BC78" s="771"/>
      <c r="BD78" s="602"/>
      <c r="BE78" s="731" t="e">
        <f t="shared" si="1"/>
        <v>#DIV/0!</v>
      </c>
      <c r="BF78" s="822"/>
      <c r="BG78" s="33"/>
      <c r="BH78" s="33"/>
    </row>
    <row r="79" spans="1:60" ht="15.75">
      <c r="A79" s="13">
        <v>1</v>
      </c>
      <c r="B79" s="13">
        <v>1</v>
      </c>
      <c r="C79" s="13"/>
      <c r="D79" s="13" t="s">
        <v>3</v>
      </c>
      <c r="E79" s="189">
        <v>60</v>
      </c>
      <c r="F79" s="11" t="s">
        <v>4</v>
      </c>
      <c r="G79" s="11" t="s">
        <v>5</v>
      </c>
      <c r="H79" s="11" t="s">
        <v>5</v>
      </c>
      <c r="I79" s="13"/>
      <c r="J79" s="10" t="s">
        <v>6</v>
      </c>
      <c r="K79" s="11" t="s">
        <v>12</v>
      </c>
      <c r="L79" s="11" t="s">
        <v>24</v>
      </c>
      <c r="M79" s="11" t="s">
        <v>49</v>
      </c>
      <c r="N79" s="11"/>
      <c r="O79" s="11"/>
      <c r="P79" s="22" t="s">
        <v>7</v>
      </c>
      <c r="Q79" s="79" t="s">
        <v>767</v>
      </c>
      <c r="R79" s="32">
        <v>1500</v>
      </c>
      <c r="S79" s="32">
        <v>0</v>
      </c>
      <c r="T79" s="33">
        <f>R79+S79</f>
        <v>1500</v>
      </c>
      <c r="U79" s="34">
        <v>-1739.72</v>
      </c>
      <c r="V79" s="34">
        <v>560.65</v>
      </c>
      <c r="W79" s="143">
        <f t="shared" si="14"/>
        <v>0.37376666666666664</v>
      </c>
      <c r="X79" s="32">
        <v>-800</v>
      </c>
      <c r="Y79" s="32">
        <v>1500</v>
      </c>
      <c r="Z79" s="32">
        <v>1500</v>
      </c>
      <c r="AA79" s="32">
        <v>1500</v>
      </c>
      <c r="AB79" s="32">
        <v>1500</v>
      </c>
      <c r="AE79" s="32"/>
      <c r="AF79" s="32">
        <v>1739.72</v>
      </c>
      <c r="AG79" s="32">
        <f aca="true" t="shared" si="17" ref="AG79:AG90">Z79+AE79</f>
        <v>1500</v>
      </c>
      <c r="AH79" s="32">
        <v>874.09</v>
      </c>
      <c r="AI79" s="32">
        <v>928.51</v>
      </c>
      <c r="AJ79" s="67">
        <f t="shared" si="16"/>
        <v>1500</v>
      </c>
      <c r="AK79" s="32">
        <v>1000</v>
      </c>
      <c r="AL79" s="32"/>
      <c r="AM79" s="32">
        <v>0</v>
      </c>
      <c r="AN79" s="32">
        <v>0</v>
      </c>
      <c r="AO79" s="32">
        <v>0</v>
      </c>
      <c r="AP79" s="32">
        <v>0</v>
      </c>
      <c r="AQ79" s="32">
        <v>1000</v>
      </c>
      <c r="AR79" s="67">
        <v>1000</v>
      </c>
      <c r="AS79" s="32">
        <v>1014.9</v>
      </c>
      <c r="AT79" s="32">
        <v>1000</v>
      </c>
      <c r="AU79" s="32">
        <v>923</v>
      </c>
      <c r="AV79" s="32">
        <v>975</v>
      </c>
      <c r="AW79" s="684">
        <v>108.3</v>
      </c>
      <c r="AX79" s="455">
        <v>637.18</v>
      </c>
      <c r="AY79" s="771">
        <v>1000</v>
      </c>
      <c r="AZ79" s="639">
        <v>1000</v>
      </c>
      <c r="BA79" s="602">
        <v>1000</v>
      </c>
      <c r="BB79" s="602">
        <v>1000</v>
      </c>
      <c r="BC79" s="771">
        <v>1150</v>
      </c>
      <c r="BD79" s="602">
        <v>888.39</v>
      </c>
      <c r="BE79" s="731">
        <f t="shared" si="1"/>
        <v>77.25130434782609</v>
      </c>
      <c r="BF79" s="822">
        <v>1000</v>
      </c>
      <c r="BG79" s="33">
        <v>1000</v>
      </c>
      <c r="BH79" s="33">
        <v>1000</v>
      </c>
    </row>
    <row r="80" spans="1:60" ht="30">
      <c r="A80" s="13">
        <v>1</v>
      </c>
      <c r="B80" s="13">
        <v>1</v>
      </c>
      <c r="C80" s="13"/>
      <c r="D80" s="13" t="s">
        <v>3</v>
      </c>
      <c r="E80" s="189">
        <v>61</v>
      </c>
      <c r="F80" s="11" t="s">
        <v>4</v>
      </c>
      <c r="G80" s="11" t="s">
        <v>5</v>
      </c>
      <c r="H80" s="11" t="s">
        <v>5</v>
      </c>
      <c r="I80" s="13"/>
      <c r="J80" s="10" t="s">
        <v>6</v>
      </c>
      <c r="K80" s="11" t="s">
        <v>12</v>
      </c>
      <c r="L80" s="11" t="s">
        <v>24</v>
      </c>
      <c r="M80" s="11" t="s">
        <v>49</v>
      </c>
      <c r="N80" s="11">
        <v>1</v>
      </c>
      <c r="O80" s="11"/>
      <c r="P80" s="22" t="s">
        <v>7</v>
      </c>
      <c r="Q80" s="79" t="s">
        <v>383</v>
      </c>
      <c r="R80" s="32">
        <v>0</v>
      </c>
      <c r="S80" s="32">
        <v>0</v>
      </c>
      <c r="T80" s="33">
        <v>0</v>
      </c>
      <c r="U80" s="34">
        <v>-51.64</v>
      </c>
      <c r="V80" s="34">
        <v>238.52</v>
      </c>
      <c r="W80" s="143" t="e">
        <f t="shared" si="14"/>
        <v>#DIV/0!</v>
      </c>
      <c r="X80" s="32">
        <v>300</v>
      </c>
      <c r="Y80" s="32"/>
      <c r="Z80" s="32"/>
      <c r="AA80" s="32"/>
      <c r="AB80" s="32"/>
      <c r="AE80" s="32"/>
      <c r="AF80" s="32"/>
      <c r="AG80" s="32">
        <f t="shared" si="17"/>
        <v>0</v>
      </c>
      <c r="AH80" s="32"/>
      <c r="AI80" s="32"/>
      <c r="AJ80" s="67">
        <f t="shared" si="16"/>
        <v>0</v>
      </c>
      <c r="AK80" s="32"/>
      <c r="AL80" s="32"/>
      <c r="AM80" s="32">
        <v>0</v>
      </c>
      <c r="AN80" s="32">
        <v>0</v>
      </c>
      <c r="AO80" s="32">
        <v>0</v>
      </c>
      <c r="AP80" s="32">
        <v>0</v>
      </c>
      <c r="AQ80" s="32"/>
      <c r="AR80" s="67">
        <f>AM80</f>
        <v>0</v>
      </c>
      <c r="AS80" s="32"/>
      <c r="AT80" s="32"/>
      <c r="AU80" s="32"/>
      <c r="AV80" s="32">
        <v>437.38</v>
      </c>
      <c r="AW80" s="682">
        <v>99.9</v>
      </c>
      <c r="AX80" s="455">
        <v>416.5</v>
      </c>
      <c r="AY80" s="639"/>
      <c r="AZ80" s="639"/>
      <c r="BA80" s="234"/>
      <c r="BB80" s="234"/>
      <c r="BC80" s="639">
        <v>1891</v>
      </c>
      <c r="BD80" s="234">
        <v>1891</v>
      </c>
      <c r="BE80" s="731">
        <f t="shared" si="1"/>
        <v>100</v>
      </c>
      <c r="BF80" s="822"/>
      <c r="BG80" s="33"/>
      <c r="BH80" s="33"/>
    </row>
    <row r="81" spans="1:60" ht="30">
      <c r="A81" s="13"/>
      <c r="B81" s="13"/>
      <c r="C81" s="13"/>
      <c r="D81" s="13"/>
      <c r="E81" s="189">
        <v>62</v>
      </c>
      <c r="F81" s="11" t="s">
        <v>4</v>
      </c>
      <c r="G81" s="11" t="s">
        <v>5</v>
      </c>
      <c r="H81" s="11" t="s">
        <v>5</v>
      </c>
      <c r="I81" s="13"/>
      <c r="J81" s="10" t="s">
        <v>6</v>
      </c>
      <c r="K81" s="11" t="s">
        <v>12</v>
      </c>
      <c r="L81" s="11" t="s">
        <v>24</v>
      </c>
      <c r="M81" s="11" t="s">
        <v>49</v>
      </c>
      <c r="N81" s="11">
        <v>3</v>
      </c>
      <c r="O81" s="11"/>
      <c r="P81" s="22" t="s">
        <v>7</v>
      </c>
      <c r="Q81" s="79" t="s">
        <v>804</v>
      </c>
      <c r="R81" s="32"/>
      <c r="S81" s="32"/>
      <c r="T81" s="33"/>
      <c r="U81" s="34"/>
      <c r="V81" s="34"/>
      <c r="W81" s="143"/>
      <c r="X81" s="32"/>
      <c r="Y81" s="32"/>
      <c r="Z81" s="32"/>
      <c r="AA81" s="32"/>
      <c r="AB81" s="32"/>
      <c r="AE81" s="32"/>
      <c r="AF81" s="32"/>
      <c r="AG81" s="32"/>
      <c r="AH81" s="32"/>
      <c r="AI81" s="32"/>
      <c r="AJ81" s="67"/>
      <c r="AK81" s="32"/>
      <c r="AL81" s="32"/>
      <c r="AM81" s="32"/>
      <c r="AN81" s="32"/>
      <c r="AO81" s="32"/>
      <c r="AP81" s="32"/>
      <c r="AQ81" s="32"/>
      <c r="AR81" s="67"/>
      <c r="AS81" s="32"/>
      <c r="AT81" s="32"/>
      <c r="AU81" s="32"/>
      <c r="AV81" s="32">
        <v>347</v>
      </c>
      <c r="AW81" s="682">
        <v>100</v>
      </c>
      <c r="AX81" s="455">
        <v>287</v>
      </c>
      <c r="AY81" s="639">
        <v>200</v>
      </c>
      <c r="AZ81" s="639"/>
      <c r="BA81" s="234">
        <v>200</v>
      </c>
      <c r="BB81" s="234">
        <v>200</v>
      </c>
      <c r="BC81" s="639">
        <v>200</v>
      </c>
      <c r="BD81" s="234">
        <v>106</v>
      </c>
      <c r="BE81" s="731">
        <f t="shared" si="1"/>
        <v>53</v>
      </c>
      <c r="BF81" s="822">
        <v>200</v>
      </c>
      <c r="BG81" s="33">
        <v>200</v>
      </c>
      <c r="BH81" s="33">
        <v>200</v>
      </c>
    </row>
    <row r="82" spans="1:60" ht="15.75" hidden="1">
      <c r="A82" s="13">
        <v>1</v>
      </c>
      <c r="B82" s="13">
        <v>1</v>
      </c>
      <c r="C82" s="13"/>
      <c r="D82" s="13" t="s">
        <v>3</v>
      </c>
      <c r="E82" s="189">
        <v>63</v>
      </c>
      <c r="F82" s="11" t="s">
        <v>4</v>
      </c>
      <c r="G82" s="11" t="s">
        <v>5</v>
      </c>
      <c r="H82" s="11" t="s">
        <v>5</v>
      </c>
      <c r="I82" s="13"/>
      <c r="J82" s="10" t="s">
        <v>6</v>
      </c>
      <c r="K82" s="11" t="s">
        <v>12</v>
      </c>
      <c r="L82" s="11" t="s">
        <v>24</v>
      </c>
      <c r="M82" s="11" t="s">
        <v>49</v>
      </c>
      <c r="N82" s="11" t="s">
        <v>51</v>
      </c>
      <c r="O82" s="11"/>
      <c r="P82" s="22" t="s">
        <v>7</v>
      </c>
      <c r="Q82" s="79" t="s">
        <v>52</v>
      </c>
      <c r="R82" s="32">
        <v>50</v>
      </c>
      <c r="S82" s="32">
        <v>0</v>
      </c>
      <c r="T82" s="33">
        <v>50</v>
      </c>
      <c r="U82" s="34">
        <v>-51.64</v>
      </c>
      <c r="V82" s="34">
        <v>43</v>
      </c>
      <c r="W82" s="143">
        <f t="shared" si="14"/>
        <v>0.86</v>
      </c>
      <c r="X82" s="32"/>
      <c r="Y82" s="32">
        <v>50</v>
      </c>
      <c r="Z82" s="32">
        <v>50</v>
      </c>
      <c r="AA82" s="32">
        <v>50</v>
      </c>
      <c r="AB82" s="32">
        <v>50</v>
      </c>
      <c r="AE82" s="32"/>
      <c r="AF82" s="32">
        <v>51.64</v>
      </c>
      <c r="AG82" s="32">
        <f t="shared" si="17"/>
        <v>50</v>
      </c>
      <c r="AH82" s="32">
        <v>153.6</v>
      </c>
      <c r="AI82" s="32">
        <v>96</v>
      </c>
      <c r="AJ82" s="67">
        <f t="shared" si="16"/>
        <v>50</v>
      </c>
      <c r="AK82" s="32">
        <v>50</v>
      </c>
      <c r="AL82" s="32">
        <v>48</v>
      </c>
      <c r="AM82" s="32">
        <v>0</v>
      </c>
      <c r="AN82" s="32">
        <v>0</v>
      </c>
      <c r="AO82" s="32">
        <v>0</v>
      </c>
      <c r="AP82" s="32">
        <v>0</v>
      </c>
      <c r="AQ82" s="32"/>
      <c r="AR82" s="67">
        <f>AM82</f>
        <v>0</v>
      </c>
      <c r="AS82" s="32"/>
      <c r="AT82" s="32"/>
      <c r="AU82" s="32"/>
      <c r="AV82" s="32"/>
      <c r="AW82" s="32"/>
      <c r="AX82" s="455"/>
      <c r="AY82" s="639"/>
      <c r="AZ82" s="639"/>
      <c r="BA82" s="234"/>
      <c r="BB82" s="234"/>
      <c r="BC82" s="639"/>
      <c r="BD82" s="234"/>
      <c r="BE82" s="731" t="e">
        <f t="shared" si="1"/>
        <v>#DIV/0!</v>
      </c>
      <c r="BF82" s="822"/>
      <c r="BG82" s="33"/>
      <c r="BH82" s="33"/>
    </row>
    <row r="83" spans="1:60" ht="15.75">
      <c r="A83" s="13">
        <v>1</v>
      </c>
      <c r="B83" s="13">
        <v>1</v>
      </c>
      <c r="C83" s="13"/>
      <c r="D83" s="13" t="s">
        <v>3</v>
      </c>
      <c r="E83" s="189">
        <v>64</v>
      </c>
      <c r="F83" s="11" t="s">
        <v>4</v>
      </c>
      <c r="G83" s="11" t="s">
        <v>5</v>
      </c>
      <c r="H83" s="11" t="s">
        <v>5</v>
      </c>
      <c r="I83" s="13"/>
      <c r="J83" s="10" t="s">
        <v>6</v>
      </c>
      <c r="K83" s="11" t="s">
        <v>12</v>
      </c>
      <c r="L83" s="11" t="s">
        <v>24</v>
      </c>
      <c r="M83" s="11" t="s">
        <v>53</v>
      </c>
      <c r="N83" s="333" t="s">
        <v>54</v>
      </c>
      <c r="O83" s="11"/>
      <c r="P83" s="22" t="s">
        <v>7</v>
      </c>
      <c r="Q83" s="79" t="s">
        <v>55</v>
      </c>
      <c r="R83" s="32">
        <v>4170</v>
      </c>
      <c r="S83" s="32">
        <v>0</v>
      </c>
      <c r="T83" s="33">
        <f>R83+S83</f>
        <v>4170</v>
      </c>
      <c r="U83" s="34">
        <v>-4120.56</v>
      </c>
      <c r="V83" s="34">
        <v>4889.57</v>
      </c>
      <c r="W83" s="143">
        <f t="shared" si="14"/>
        <v>1.1725587529976018</v>
      </c>
      <c r="X83" s="32"/>
      <c r="Y83" s="32">
        <v>4170</v>
      </c>
      <c r="Z83" s="32">
        <v>4170</v>
      </c>
      <c r="AA83" s="32">
        <v>4170</v>
      </c>
      <c r="AB83" s="32">
        <v>4170</v>
      </c>
      <c r="AE83" s="32"/>
      <c r="AF83" s="32">
        <v>4136.36</v>
      </c>
      <c r="AG83" s="32">
        <f t="shared" si="17"/>
        <v>4170</v>
      </c>
      <c r="AH83" s="32">
        <v>3940.41</v>
      </c>
      <c r="AI83" s="32">
        <f>147.72+5009.87</f>
        <v>5157.59</v>
      </c>
      <c r="AJ83" s="67">
        <f t="shared" si="16"/>
        <v>4170</v>
      </c>
      <c r="AK83" s="32">
        <v>5500</v>
      </c>
      <c r="AL83" s="32">
        <v>4554.21</v>
      </c>
      <c r="AM83" s="32">
        <v>4700</v>
      </c>
      <c r="AN83" s="32">
        <v>4700</v>
      </c>
      <c r="AO83" s="32">
        <v>4700</v>
      </c>
      <c r="AP83" s="32">
        <v>4700</v>
      </c>
      <c r="AQ83" s="32">
        <v>6012</v>
      </c>
      <c r="AR83" s="67">
        <f>AM83</f>
        <v>4700</v>
      </c>
      <c r="AS83" s="32">
        <v>5767.08</v>
      </c>
      <c r="AT83" s="32">
        <v>4700</v>
      </c>
      <c r="AU83" s="32">
        <v>4733</v>
      </c>
      <c r="AV83" s="32">
        <v>5219.11</v>
      </c>
      <c r="AW83" s="682">
        <v>90</v>
      </c>
      <c r="AX83" s="455">
        <v>5916.69</v>
      </c>
      <c r="AY83" s="639">
        <v>5540</v>
      </c>
      <c r="AZ83" s="639">
        <v>5800</v>
      </c>
      <c r="BA83" s="234">
        <v>5540</v>
      </c>
      <c r="BB83" s="234">
        <v>5540</v>
      </c>
      <c r="BC83" s="639">
        <v>5640</v>
      </c>
      <c r="BD83" s="234">
        <v>5456</v>
      </c>
      <c r="BE83" s="731">
        <f t="shared" si="1"/>
        <v>96.73758865248226</v>
      </c>
      <c r="BF83" s="822">
        <v>5700</v>
      </c>
      <c r="BG83" s="33">
        <v>5700</v>
      </c>
      <c r="BH83" s="33">
        <v>5700</v>
      </c>
    </row>
    <row r="84" spans="1:60" ht="15.75">
      <c r="A84" s="13">
        <v>1</v>
      </c>
      <c r="B84" s="13">
        <v>1</v>
      </c>
      <c r="C84" s="13"/>
      <c r="D84" s="13" t="s">
        <v>3</v>
      </c>
      <c r="E84" s="189">
        <v>65</v>
      </c>
      <c r="F84" s="11" t="s">
        <v>4</v>
      </c>
      <c r="G84" s="11" t="s">
        <v>5</v>
      </c>
      <c r="H84" s="11" t="s">
        <v>5</v>
      </c>
      <c r="I84" s="13"/>
      <c r="J84" s="10" t="s">
        <v>6</v>
      </c>
      <c r="K84" s="11" t="s">
        <v>12</v>
      </c>
      <c r="L84" s="11" t="s">
        <v>24</v>
      </c>
      <c r="M84" s="11" t="s">
        <v>56</v>
      </c>
      <c r="N84" s="11"/>
      <c r="O84" s="11"/>
      <c r="P84" s="22" t="s">
        <v>7</v>
      </c>
      <c r="Q84" s="79" t="s">
        <v>57</v>
      </c>
      <c r="R84" s="32">
        <v>8530</v>
      </c>
      <c r="S84" s="32">
        <v>0</v>
      </c>
      <c r="T84" s="33">
        <v>3730</v>
      </c>
      <c r="U84" s="34">
        <v>-525.43</v>
      </c>
      <c r="V84" s="34">
        <v>3134.84</v>
      </c>
      <c r="W84" s="143">
        <f t="shared" si="14"/>
        <v>0.8404396782841823</v>
      </c>
      <c r="X84" s="32"/>
      <c r="Y84" s="32">
        <v>3135</v>
      </c>
      <c r="Z84" s="32">
        <v>3135</v>
      </c>
      <c r="AA84" s="32">
        <v>530</v>
      </c>
      <c r="AB84" s="32">
        <v>530</v>
      </c>
      <c r="AE84" s="32"/>
      <c r="AF84" s="32">
        <v>525.43</v>
      </c>
      <c r="AG84" s="32">
        <f t="shared" si="17"/>
        <v>3135</v>
      </c>
      <c r="AH84" s="32">
        <v>3353.05</v>
      </c>
      <c r="AI84" s="32">
        <v>3134.84</v>
      </c>
      <c r="AJ84" s="67">
        <f t="shared" si="16"/>
        <v>3135</v>
      </c>
      <c r="AK84" s="32">
        <v>3170</v>
      </c>
      <c r="AL84" s="32">
        <v>3167.67</v>
      </c>
      <c r="AM84" s="32">
        <f>AK84</f>
        <v>3170</v>
      </c>
      <c r="AN84" s="32">
        <f>AM84</f>
        <v>3170</v>
      </c>
      <c r="AO84" s="32">
        <f>AN84</f>
        <v>3170</v>
      </c>
      <c r="AP84" s="32">
        <f>AO84</f>
        <v>3170</v>
      </c>
      <c r="AQ84" s="32">
        <v>3410</v>
      </c>
      <c r="AR84" s="67">
        <f>AM84</f>
        <v>3170</v>
      </c>
      <c r="AS84" s="32">
        <v>3371.44</v>
      </c>
      <c r="AT84" s="32">
        <v>3170</v>
      </c>
      <c r="AU84" s="32">
        <v>2493</v>
      </c>
      <c r="AV84" s="32">
        <v>4151.28</v>
      </c>
      <c r="AW84" s="682">
        <v>100</v>
      </c>
      <c r="AX84" s="455">
        <v>2909.94</v>
      </c>
      <c r="AY84" s="639">
        <v>4410</v>
      </c>
      <c r="AZ84" s="639">
        <v>3900</v>
      </c>
      <c r="BA84" s="234">
        <v>4410</v>
      </c>
      <c r="BB84" s="234">
        <v>4410</v>
      </c>
      <c r="BC84" s="639">
        <v>4410</v>
      </c>
      <c r="BD84" s="234">
        <v>2909.94</v>
      </c>
      <c r="BE84" s="731">
        <f t="shared" si="1"/>
        <v>65.98503401360544</v>
      </c>
      <c r="BF84" s="822">
        <v>4200</v>
      </c>
      <c r="BG84" s="33">
        <v>4200</v>
      </c>
      <c r="BH84" s="33">
        <v>4200</v>
      </c>
    </row>
    <row r="85" spans="1:60" ht="15.75">
      <c r="A85" s="13">
        <v>1</v>
      </c>
      <c r="B85" s="13">
        <v>1</v>
      </c>
      <c r="C85" s="13"/>
      <c r="D85" s="13" t="s">
        <v>3</v>
      </c>
      <c r="E85" s="189">
        <v>66</v>
      </c>
      <c r="F85" s="11" t="s">
        <v>4</v>
      </c>
      <c r="G85" s="11" t="s">
        <v>5</v>
      </c>
      <c r="H85" s="11" t="s">
        <v>5</v>
      </c>
      <c r="I85" s="13"/>
      <c r="J85" s="10" t="s">
        <v>6</v>
      </c>
      <c r="K85" s="11" t="s">
        <v>12</v>
      </c>
      <c r="L85" s="11" t="s">
        <v>24</v>
      </c>
      <c r="M85" s="11" t="s">
        <v>38</v>
      </c>
      <c r="N85" s="11"/>
      <c r="O85" s="11"/>
      <c r="P85" s="22" t="s">
        <v>7</v>
      </c>
      <c r="Q85" s="79" t="s">
        <v>58</v>
      </c>
      <c r="R85" s="32">
        <v>930</v>
      </c>
      <c r="S85" s="32">
        <v>0</v>
      </c>
      <c r="T85" s="33">
        <v>930</v>
      </c>
      <c r="U85" s="34">
        <v>-922.52</v>
      </c>
      <c r="V85" s="34">
        <v>639.98</v>
      </c>
      <c r="W85" s="143">
        <f t="shared" si="14"/>
        <v>0.6881505376344086</v>
      </c>
      <c r="X85" s="32"/>
      <c r="Y85" s="32">
        <v>930</v>
      </c>
      <c r="Z85" s="32">
        <v>930</v>
      </c>
      <c r="AA85" s="32">
        <v>930</v>
      </c>
      <c r="AB85" s="32">
        <v>930</v>
      </c>
      <c r="AE85" s="32"/>
      <c r="AF85" s="32">
        <v>922.52</v>
      </c>
      <c r="AG85" s="32">
        <f t="shared" si="17"/>
        <v>930</v>
      </c>
      <c r="AH85" s="32">
        <v>889.25</v>
      </c>
      <c r="AI85" s="32">
        <v>998.82</v>
      </c>
      <c r="AJ85" s="67">
        <f t="shared" si="16"/>
        <v>930</v>
      </c>
      <c r="AK85" s="32">
        <v>1000</v>
      </c>
      <c r="AL85" s="32">
        <v>1011.77</v>
      </c>
      <c r="AM85" s="32">
        <v>1100</v>
      </c>
      <c r="AN85" s="32">
        <v>1100</v>
      </c>
      <c r="AO85" s="32">
        <v>1100</v>
      </c>
      <c r="AP85" s="32">
        <v>1100</v>
      </c>
      <c r="AQ85" s="32">
        <v>1100</v>
      </c>
      <c r="AR85" s="67">
        <v>1400</v>
      </c>
      <c r="AS85" s="32">
        <v>1149.77</v>
      </c>
      <c r="AT85" s="32">
        <v>1400</v>
      </c>
      <c r="AU85" s="32">
        <v>1579</v>
      </c>
      <c r="AV85" s="32">
        <v>1514.79</v>
      </c>
      <c r="AW85" s="682">
        <v>75.7</v>
      </c>
      <c r="AX85" s="455">
        <v>919.51</v>
      </c>
      <c r="AY85" s="639">
        <v>2000</v>
      </c>
      <c r="AZ85" s="639">
        <v>2000</v>
      </c>
      <c r="BA85" s="234">
        <v>2000</v>
      </c>
      <c r="BB85" s="234">
        <v>2000</v>
      </c>
      <c r="BC85" s="639">
        <v>2000</v>
      </c>
      <c r="BD85" s="234">
        <v>1362.24</v>
      </c>
      <c r="BE85" s="731">
        <f t="shared" si="1"/>
        <v>68.11200000000001</v>
      </c>
      <c r="BF85" s="822">
        <v>2000</v>
      </c>
      <c r="BG85" s="33">
        <v>2000</v>
      </c>
      <c r="BH85" s="33">
        <v>2000</v>
      </c>
    </row>
    <row r="86" spans="1:60" ht="15.75" hidden="1">
      <c r="A86" s="13">
        <v>1</v>
      </c>
      <c r="B86" s="13">
        <v>1</v>
      </c>
      <c r="C86" s="13"/>
      <c r="D86" s="13" t="s">
        <v>3</v>
      </c>
      <c r="E86" s="189">
        <v>67</v>
      </c>
      <c r="F86" s="11" t="s">
        <v>4</v>
      </c>
      <c r="G86" s="11" t="s">
        <v>5</v>
      </c>
      <c r="H86" s="11" t="s">
        <v>5</v>
      </c>
      <c r="I86" s="13"/>
      <c r="J86" s="10" t="s">
        <v>6</v>
      </c>
      <c r="K86" s="11" t="s">
        <v>12</v>
      </c>
      <c r="L86" s="11" t="s">
        <v>24</v>
      </c>
      <c r="M86" s="11" t="s">
        <v>59</v>
      </c>
      <c r="N86" s="11"/>
      <c r="O86" s="11"/>
      <c r="P86" s="22" t="s">
        <v>7</v>
      </c>
      <c r="Q86" s="79" t="s">
        <v>60</v>
      </c>
      <c r="R86" s="32">
        <v>0</v>
      </c>
      <c r="S86" s="32">
        <v>0</v>
      </c>
      <c r="T86" s="33">
        <f>R86+S86</f>
        <v>0</v>
      </c>
      <c r="U86" s="34">
        <v>-0.67</v>
      </c>
      <c r="V86" s="34">
        <v>0</v>
      </c>
      <c r="W86" s="143" t="e">
        <f t="shared" si="14"/>
        <v>#DIV/0!</v>
      </c>
      <c r="X86" s="32"/>
      <c r="Y86" s="32">
        <v>0</v>
      </c>
      <c r="Z86" s="32">
        <v>0</v>
      </c>
      <c r="AA86" s="32">
        <v>0</v>
      </c>
      <c r="AB86" s="32">
        <v>0</v>
      </c>
      <c r="AE86" s="32"/>
      <c r="AF86" s="32">
        <v>0.67</v>
      </c>
      <c r="AG86" s="32">
        <f t="shared" si="17"/>
        <v>0</v>
      </c>
      <c r="AH86" s="32"/>
      <c r="AI86" s="32">
        <v>58.65</v>
      </c>
      <c r="AJ86" s="67">
        <f t="shared" si="16"/>
        <v>0</v>
      </c>
      <c r="AK86" s="32">
        <v>65</v>
      </c>
      <c r="AL86" s="32">
        <v>65</v>
      </c>
      <c r="AM86" s="32">
        <v>0</v>
      </c>
      <c r="AN86" s="32">
        <v>0</v>
      </c>
      <c r="AO86" s="32">
        <v>0</v>
      </c>
      <c r="AP86" s="32">
        <v>0</v>
      </c>
      <c r="AQ86" s="32">
        <v>0</v>
      </c>
      <c r="AR86" s="67">
        <f>AM86</f>
        <v>0</v>
      </c>
      <c r="AS86" s="32"/>
      <c r="AT86" s="32"/>
      <c r="AU86" s="32"/>
      <c r="AV86" s="32"/>
      <c r="AW86" s="32"/>
      <c r="AX86" s="455"/>
      <c r="AY86" s="639"/>
      <c r="AZ86" s="639"/>
      <c r="BA86" s="234"/>
      <c r="BB86" s="234"/>
      <c r="BC86" s="639"/>
      <c r="BD86" s="234"/>
      <c r="BE86" s="731" t="e">
        <f t="shared" si="1"/>
        <v>#DIV/0!</v>
      </c>
      <c r="BF86" s="822"/>
      <c r="BG86" s="33"/>
      <c r="BH86" s="33"/>
    </row>
    <row r="87" spans="1:60" ht="15.75" hidden="1">
      <c r="A87" s="13">
        <v>1</v>
      </c>
      <c r="B87" s="13">
        <v>1</v>
      </c>
      <c r="C87" s="13"/>
      <c r="D87" s="13" t="s">
        <v>3</v>
      </c>
      <c r="E87" s="189">
        <v>68</v>
      </c>
      <c r="F87" s="11" t="s">
        <v>4</v>
      </c>
      <c r="G87" s="11" t="s">
        <v>5</v>
      </c>
      <c r="H87" s="11" t="s">
        <v>5</v>
      </c>
      <c r="I87" s="13"/>
      <c r="J87" s="10" t="s">
        <v>6</v>
      </c>
      <c r="K87" s="11" t="s">
        <v>12</v>
      </c>
      <c r="L87" s="11" t="s">
        <v>24</v>
      </c>
      <c r="M87" s="11" t="s">
        <v>61</v>
      </c>
      <c r="N87" s="11"/>
      <c r="O87" s="11"/>
      <c r="P87" s="22" t="s">
        <v>7</v>
      </c>
      <c r="Q87" s="79" t="s">
        <v>62</v>
      </c>
      <c r="R87" s="32">
        <v>200</v>
      </c>
      <c r="S87" s="32">
        <v>0</v>
      </c>
      <c r="T87" s="33">
        <f>R87+S87</f>
        <v>200</v>
      </c>
      <c r="U87" s="34">
        <v>-148</v>
      </c>
      <c r="V87" s="34">
        <v>191</v>
      </c>
      <c r="W87" s="143">
        <f t="shared" si="14"/>
        <v>0.955</v>
      </c>
      <c r="X87" s="32"/>
      <c r="Y87" s="32">
        <v>200</v>
      </c>
      <c r="Z87" s="32">
        <v>200</v>
      </c>
      <c r="AA87" s="32">
        <v>200</v>
      </c>
      <c r="AB87" s="32">
        <v>200</v>
      </c>
      <c r="AE87" s="32"/>
      <c r="AF87" s="32">
        <v>148</v>
      </c>
      <c r="AG87" s="32">
        <f t="shared" si="17"/>
        <v>200</v>
      </c>
      <c r="AH87" s="32">
        <f>120+48</f>
        <v>168</v>
      </c>
      <c r="AI87" s="32">
        <v>70.5</v>
      </c>
      <c r="AJ87" s="67">
        <f t="shared" si="16"/>
        <v>200</v>
      </c>
      <c r="AK87" s="32">
        <v>139</v>
      </c>
      <c r="AL87" s="32">
        <v>139</v>
      </c>
      <c r="AM87" s="32">
        <v>100</v>
      </c>
      <c r="AN87" s="32">
        <v>100</v>
      </c>
      <c r="AO87" s="32">
        <v>100</v>
      </c>
      <c r="AP87" s="32">
        <v>100</v>
      </c>
      <c r="AQ87" s="32">
        <v>100</v>
      </c>
      <c r="AR87" s="67">
        <f>AM87</f>
        <v>100</v>
      </c>
      <c r="AS87" s="32"/>
      <c r="AT87" s="32">
        <v>100</v>
      </c>
      <c r="AU87" s="32"/>
      <c r="AV87" s="32"/>
      <c r="AW87" s="32"/>
      <c r="AX87" s="455"/>
      <c r="AY87" s="639"/>
      <c r="AZ87" s="639"/>
      <c r="BA87" s="234"/>
      <c r="BB87" s="234"/>
      <c r="BC87" s="639"/>
      <c r="BD87" s="234"/>
      <c r="BE87" s="731" t="e">
        <f aca="true" t="shared" si="18" ref="BE87:BE144">BD87/BC87*100</f>
        <v>#DIV/0!</v>
      </c>
      <c r="BF87" s="822"/>
      <c r="BG87" s="33"/>
      <c r="BH87" s="33"/>
    </row>
    <row r="88" spans="1:60" ht="15.75">
      <c r="A88" s="13">
        <v>1</v>
      </c>
      <c r="B88" s="13">
        <v>1</v>
      </c>
      <c r="C88" s="13"/>
      <c r="D88" s="13" t="s">
        <v>3</v>
      </c>
      <c r="E88" s="189">
        <v>69</v>
      </c>
      <c r="F88" s="11" t="s">
        <v>4</v>
      </c>
      <c r="G88" s="11" t="s">
        <v>5</v>
      </c>
      <c r="H88" s="11" t="s">
        <v>5</v>
      </c>
      <c r="I88" s="13"/>
      <c r="J88" s="10" t="s">
        <v>6</v>
      </c>
      <c r="K88" s="11" t="s">
        <v>12</v>
      </c>
      <c r="L88" s="11" t="s">
        <v>24</v>
      </c>
      <c r="M88" s="11" t="s">
        <v>63</v>
      </c>
      <c r="N88" s="11"/>
      <c r="O88" s="11"/>
      <c r="P88" s="22" t="s">
        <v>7</v>
      </c>
      <c r="Q88" s="79" t="s">
        <v>372</v>
      </c>
      <c r="R88" s="32">
        <v>3000</v>
      </c>
      <c r="S88" s="32">
        <v>0</v>
      </c>
      <c r="T88" s="33">
        <f>R88+S88</f>
        <v>3000</v>
      </c>
      <c r="U88" s="34">
        <v>-3000</v>
      </c>
      <c r="V88" s="34">
        <v>2150</v>
      </c>
      <c r="W88" s="143">
        <f t="shared" si="14"/>
        <v>0.7166666666666667</v>
      </c>
      <c r="X88" s="32"/>
      <c r="Y88" s="32">
        <v>3000</v>
      </c>
      <c r="Z88" s="32">
        <v>3000</v>
      </c>
      <c r="AA88" s="32">
        <v>3000</v>
      </c>
      <c r="AB88" s="32">
        <v>3000</v>
      </c>
      <c r="AE88" s="32"/>
      <c r="AF88" s="32">
        <v>3000</v>
      </c>
      <c r="AG88" s="32">
        <f t="shared" si="17"/>
        <v>3000</v>
      </c>
      <c r="AH88" s="32">
        <v>2645</v>
      </c>
      <c r="AI88" s="32">
        <v>2650</v>
      </c>
      <c r="AJ88" s="67">
        <f t="shared" si="16"/>
        <v>3000</v>
      </c>
      <c r="AK88" s="32">
        <f>AJ88</f>
        <v>3000</v>
      </c>
      <c r="AL88" s="32">
        <v>2878</v>
      </c>
      <c r="AM88" s="32">
        <f>AK88</f>
        <v>3000</v>
      </c>
      <c r="AN88" s="32">
        <f>AM88</f>
        <v>3000</v>
      </c>
      <c r="AO88" s="32">
        <f>AN88</f>
        <v>3000</v>
      </c>
      <c r="AP88" s="32">
        <f>AO88</f>
        <v>3000</v>
      </c>
      <c r="AQ88" s="32">
        <v>3000</v>
      </c>
      <c r="AR88" s="67">
        <v>3000</v>
      </c>
      <c r="AS88" s="32">
        <v>1972.76</v>
      </c>
      <c r="AT88" s="32">
        <v>3000</v>
      </c>
      <c r="AU88" s="32">
        <v>1330</v>
      </c>
      <c r="AV88" s="32">
        <v>1170</v>
      </c>
      <c r="AW88" s="682">
        <v>78</v>
      </c>
      <c r="AX88" s="455">
        <v>730</v>
      </c>
      <c r="AY88" s="639">
        <v>1500</v>
      </c>
      <c r="AZ88" s="639">
        <v>1500</v>
      </c>
      <c r="BA88" s="234">
        <v>1500</v>
      </c>
      <c r="BB88" s="234">
        <v>1500</v>
      </c>
      <c r="BC88" s="639">
        <v>1500</v>
      </c>
      <c r="BD88" s="234">
        <v>1020</v>
      </c>
      <c r="BE88" s="731">
        <f t="shared" si="18"/>
        <v>68</v>
      </c>
      <c r="BF88" s="822">
        <v>3125</v>
      </c>
      <c r="BG88" s="33">
        <v>3125</v>
      </c>
      <c r="BH88" s="33">
        <v>3125</v>
      </c>
    </row>
    <row r="89" spans="1:60" ht="15.75">
      <c r="A89" s="13">
        <v>1</v>
      </c>
      <c r="B89" s="13">
        <v>1</v>
      </c>
      <c r="C89" s="13"/>
      <c r="D89" s="13" t="s">
        <v>3</v>
      </c>
      <c r="E89" s="189">
        <v>70</v>
      </c>
      <c r="F89" s="11" t="s">
        <v>4</v>
      </c>
      <c r="G89" s="11" t="s">
        <v>5</v>
      </c>
      <c r="H89" s="11" t="s">
        <v>5</v>
      </c>
      <c r="I89" s="13"/>
      <c r="J89" s="10" t="s">
        <v>6</v>
      </c>
      <c r="K89" s="11" t="s">
        <v>12</v>
      </c>
      <c r="L89" s="11" t="s">
        <v>24</v>
      </c>
      <c r="M89" s="11" t="s">
        <v>64</v>
      </c>
      <c r="N89" s="11"/>
      <c r="O89" s="11"/>
      <c r="P89" s="22" t="s">
        <v>7</v>
      </c>
      <c r="Q89" s="79" t="s">
        <v>65</v>
      </c>
      <c r="R89" s="32">
        <v>7410</v>
      </c>
      <c r="S89" s="32">
        <v>0</v>
      </c>
      <c r="T89" s="33">
        <f>R89+S89</f>
        <v>7410</v>
      </c>
      <c r="U89" s="34">
        <v>-5446.82</v>
      </c>
      <c r="V89" s="34">
        <v>1860.97</v>
      </c>
      <c r="W89" s="143">
        <f t="shared" si="14"/>
        <v>0.2511430499325236</v>
      </c>
      <c r="X89" s="32">
        <f>-2500+700</f>
        <v>-1800</v>
      </c>
      <c r="Y89" s="32">
        <f>7500-1170</f>
        <v>6330</v>
      </c>
      <c r="Z89" s="32">
        <f>7500-1170</f>
        <v>6330</v>
      </c>
      <c r="AA89" s="32">
        <v>6000</v>
      </c>
      <c r="AB89" s="32">
        <v>6000</v>
      </c>
      <c r="AE89" s="32"/>
      <c r="AF89" s="32">
        <v>5446.82</v>
      </c>
      <c r="AG89" s="32">
        <f t="shared" si="17"/>
        <v>6330</v>
      </c>
      <c r="AH89" s="32">
        <v>6670.1</v>
      </c>
      <c r="AI89" s="32">
        <v>3021.94</v>
      </c>
      <c r="AJ89" s="67">
        <f t="shared" si="16"/>
        <v>6330</v>
      </c>
      <c r="AK89" s="32">
        <v>7000</v>
      </c>
      <c r="AL89" s="32">
        <v>6841.6</v>
      </c>
      <c r="AM89" s="32">
        <v>7000</v>
      </c>
      <c r="AN89" s="32">
        <v>7000</v>
      </c>
      <c r="AO89" s="32">
        <v>7000</v>
      </c>
      <c r="AP89" s="32">
        <v>7000</v>
      </c>
      <c r="AQ89" s="32">
        <v>7000</v>
      </c>
      <c r="AR89" s="67">
        <f>AM89</f>
        <v>7000</v>
      </c>
      <c r="AS89" s="32">
        <v>7420.93</v>
      </c>
      <c r="AT89" s="32">
        <v>7000</v>
      </c>
      <c r="AU89" s="32">
        <v>5714</v>
      </c>
      <c r="AV89" s="32">
        <v>2740</v>
      </c>
      <c r="AW89" s="682">
        <v>45.7</v>
      </c>
      <c r="AX89" s="455">
        <v>1640</v>
      </c>
      <c r="AY89" s="639">
        <v>7000</v>
      </c>
      <c r="AZ89" s="639">
        <v>7000</v>
      </c>
      <c r="BA89" s="234">
        <v>7000</v>
      </c>
      <c r="BB89" s="234">
        <v>7000</v>
      </c>
      <c r="BC89" s="639">
        <v>7000</v>
      </c>
      <c r="BD89" s="234">
        <v>5430.45</v>
      </c>
      <c r="BE89" s="731">
        <f t="shared" si="18"/>
        <v>77.57785714285714</v>
      </c>
      <c r="BF89" s="822">
        <v>7000</v>
      </c>
      <c r="BG89" s="33">
        <v>7000</v>
      </c>
      <c r="BH89" s="33">
        <v>7000</v>
      </c>
    </row>
    <row r="90" spans="1:60" ht="15.75" customHeight="1">
      <c r="A90" s="13">
        <v>1</v>
      </c>
      <c r="B90" s="13">
        <v>1</v>
      </c>
      <c r="C90" s="13"/>
      <c r="D90" s="13" t="s">
        <v>3</v>
      </c>
      <c r="E90" s="189">
        <v>71</v>
      </c>
      <c r="F90" s="11" t="s">
        <v>4</v>
      </c>
      <c r="G90" s="11" t="s">
        <v>5</v>
      </c>
      <c r="H90" s="11" t="s">
        <v>5</v>
      </c>
      <c r="I90" s="13"/>
      <c r="J90" s="10" t="s">
        <v>6</v>
      </c>
      <c r="K90" s="11" t="s">
        <v>12</v>
      </c>
      <c r="L90" s="11" t="s">
        <v>24</v>
      </c>
      <c r="M90" s="144" t="s">
        <v>563</v>
      </c>
      <c r="N90" s="11"/>
      <c r="O90" s="11"/>
      <c r="P90" s="22" t="s">
        <v>7</v>
      </c>
      <c r="Q90" s="79" t="s">
        <v>443</v>
      </c>
      <c r="R90" s="32">
        <v>0</v>
      </c>
      <c r="S90" s="32">
        <v>0</v>
      </c>
      <c r="T90" s="33">
        <f>R90+S90</f>
        <v>0</v>
      </c>
      <c r="U90" s="34">
        <v>23</v>
      </c>
      <c r="V90" s="34">
        <v>0</v>
      </c>
      <c r="W90" s="143" t="e">
        <f t="shared" si="14"/>
        <v>#DIV/0!</v>
      </c>
      <c r="X90" s="32"/>
      <c r="Y90" s="32">
        <v>0</v>
      </c>
      <c r="Z90" s="32">
        <v>0</v>
      </c>
      <c r="AA90" s="32">
        <v>0</v>
      </c>
      <c r="AB90" s="32">
        <v>0</v>
      </c>
      <c r="AE90" s="32"/>
      <c r="AF90" s="32"/>
      <c r="AG90" s="32">
        <f t="shared" si="17"/>
        <v>0</v>
      </c>
      <c r="AH90" s="32">
        <v>7</v>
      </c>
      <c r="AI90" s="32">
        <v>15</v>
      </c>
      <c r="AJ90" s="67">
        <f t="shared" si="16"/>
        <v>0</v>
      </c>
      <c r="AK90" s="32">
        <v>15</v>
      </c>
      <c r="AL90" s="32">
        <v>15</v>
      </c>
      <c r="AM90" s="32">
        <v>0</v>
      </c>
      <c r="AN90" s="32">
        <v>0</v>
      </c>
      <c r="AO90" s="32">
        <v>0</v>
      </c>
      <c r="AP90" s="32">
        <v>0</v>
      </c>
      <c r="AQ90" s="32"/>
      <c r="AR90" s="67">
        <f>AM90</f>
        <v>0</v>
      </c>
      <c r="AS90" s="32"/>
      <c r="AT90" s="32"/>
      <c r="AU90" s="32">
        <v>2259</v>
      </c>
      <c r="AV90" s="32">
        <v>200</v>
      </c>
      <c r="AW90" s="682">
        <v>0</v>
      </c>
      <c r="AX90" s="455"/>
      <c r="AY90" s="639"/>
      <c r="AZ90" s="639"/>
      <c r="BA90" s="234">
        <v>0</v>
      </c>
      <c r="BB90" s="234">
        <v>0</v>
      </c>
      <c r="BC90" s="639">
        <v>60</v>
      </c>
      <c r="BD90" s="234">
        <v>60</v>
      </c>
      <c r="BE90" s="731">
        <f t="shared" si="18"/>
        <v>100</v>
      </c>
      <c r="BF90" s="822"/>
      <c r="BG90" s="33"/>
      <c r="BH90" s="33"/>
    </row>
    <row r="91" spans="1:60" ht="15.75" hidden="1">
      <c r="A91" s="13"/>
      <c r="B91" s="13"/>
      <c r="C91" s="13"/>
      <c r="D91" s="13"/>
      <c r="E91" s="189">
        <v>72</v>
      </c>
      <c r="F91" s="11" t="s">
        <v>4</v>
      </c>
      <c r="G91" s="11" t="s">
        <v>5</v>
      </c>
      <c r="H91" s="11" t="s">
        <v>5</v>
      </c>
      <c r="I91" s="13"/>
      <c r="J91" s="10" t="s">
        <v>6</v>
      </c>
      <c r="K91" s="11" t="s">
        <v>12</v>
      </c>
      <c r="L91" s="11" t="s">
        <v>24</v>
      </c>
      <c r="M91" s="144" t="s">
        <v>736</v>
      </c>
      <c r="N91" s="11"/>
      <c r="O91" s="11"/>
      <c r="P91" s="22" t="s">
        <v>7</v>
      </c>
      <c r="Q91" s="79" t="s">
        <v>66</v>
      </c>
      <c r="R91" s="32"/>
      <c r="S91" s="32"/>
      <c r="T91" s="33"/>
      <c r="U91" s="34"/>
      <c r="V91" s="34"/>
      <c r="W91" s="143"/>
      <c r="X91" s="32"/>
      <c r="Y91" s="32"/>
      <c r="Z91" s="32"/>
      <c r="AA91" s="32"/>
      <c r="AB91" s="32"/>
      <c r="AE91" s="32"/>
      <c r="AF91" s="32">
        <v>-23</v>
      </c>
      <c r="AG91" s="32"/>
      <c r="AH91" s="32"/>
      <c r="AI91" s="32"/>
      <c r="AJ91" s="67"/>
      <c r="AK91" s="32"/>
      <c r="AL91" s="32"/>
      <c r="AM91" s="32"/>
      <c r="AN91" s="32"/>
      <c r="AO91" s="32"/>
      <c r="AP91" s="32"/>
      <c r="AQ91" s="32"/>
      <c r="AR91" s="67"/>
      <c r="AS91" s="32"/>
      <c r="AT91" s="32"/>
      <c r="AU91" s="32"/>
      <c r="AV91" s="32"/>
      <c r="AW91" s="32"/>
      <c r="AX91" s="455"/>
      <c r="AY91" s="639"/>
      <c r="AZ91" s="639"/>
      <c r="BA91" s="234"/>
      <c r="BB91" s="234"/>
      <c r="BC91" s="639"/>
      <c r="BD91" s="234"/>
      <c r="BE91" s="731" t="e">
        <f t="shared" si="18"/>
        <v>#DIV/0!</v>
      </c>
      <c r="BF91" s="822"/>
      <c r="BG91" s="33"/>
      <c r="BH91" s="33"/>
    </row>
    <row r="92" spans="1:60" ht="15.75">
      <c r="A92" s="13">
        <v>1</v>
      </c>
      <c r="B92" s="13">
        <v>1</v>
      </c>
      <c r="C92" s="13"/>
      <c r="D92" s="13" t="s">
        <v>3</v>
      </c>
      <c r="E92" s="189">
        <v>73</v>
      </c>
      <c r="F92" s="11" t="s">
        <v>4</v>
      </c>
      <c r="G92" s="11" t="s">
        <v>5</v>
      </c>
      <c r="H92" s="11" t="s">
        <v>5</v>
      </c>
      <c r="I92" s="13"/>
      <c r="J92" s="10" t="s">
        <v>6</v>
      </c>
      <c r="K92" s="11" t="s">
        <v>12</v>
      </c>
      <c r="L92" s="11" t="s">
        <v>24</v>
      </c>
      <c r="M92" s="11" t="s">
        <v>67</v>
      </c>
      <c r="N92" s="11"/>
      <c r="O92" s="11"/>
      <c r="P92" s="22" t="s">
        <v>7</v>
      </c>
      <c r="Q92" s="79" t="s">
        <v>768</v>
      </c>
      <c r="R92" s="32">
        <v>910</v>
      </c>
      <c r="S92" s="32">
        <v>0</v>
      </c>
      <c r="T92" s="33">
        <v>910</v>
      </c>
      <c r="U92" s="34">
        <v>-882.45</v>
      </c>
      <c r="V92" s="34">
        <v>1001.23</v>
      </c>
      <c r="W92" s="143">
        <f>V92/T92</f>
        <v>1.1002527472527472</v>
      </c>
      <c r="X92" s="32">
        <v>200</v>
      </c>
      <c r="Y92" s="32">
        <v>910</v>
      </c>
      <c r="Z92" s="32">
        <v>910</v>
      </c>
      <c r="AA92" s="32">
        <v>910</v>
      </c>
      <c r="AB92" s="32">
        <v>910</v>
      </c>
      <c r="AE92" s="32"/>
      <c r="AF92" s="32">
        <v>889.92</v>
      </c>
      <c r="AG92" s="32">
        <f>Z92+AE92</f>
        <v>910</v>
      </c>
      <c r="AH92" s="32">
        <v>1715.59</v>
      </c>
      <c r="AI92" s="32">
        <v>1739.57</v>
      </c>
      <c r="AJ92" s="67">
        <f>AG92</f>
        <v>910</v>
      </c>
      <c r="AK92" s="32">
        <v>1200</v>
      </c>
      <c r="AL92" s="32">
        <v>1087.77</v>
      </c>
      <c r="AM92" s="32">
        <v>1100</v>
      </c>
      <c r="AN92" s="32">
        <v>1100</v>
      </c>
      <c r="AO92" s="32">
        <v>1100</v>
      </c>
      <c r="AP92" s="32">
        <v>1100</v>
      </c>
      <c r="AQ92" s="32">
        <v>1100</v>
      </c>
      <c r="AR92" s="67">
        <f>AM92</f>
        <v>1100</v>
      </c>
      <c r="AS92" s="32">
        <v>1085.99</v>
      </c>
      <c r="AT92" s="32">
        <v>1100</v>
      </c>
      <c r="AU92" s="32">
        <v>1086</v>
      </c>
      <c r="AV92" s="32">
        <v>1102.23</v>
      </c>
      <c r="AW92" s="682">
        <v>100.2</v>
      </c>
      <c r="AX92" s="455">
        <v>803.61</v>
      </c>
      <c r="AY92" s="639">
        <v>1100</v>
      </c>
      <c r="AZ92" s="639">
        <v>1100</v>
      </c>
      <c r="BA92" s="234">
        <v>1100</v>
      </c>
      <c r="BB92" s="234">
        <v>1100</v>
      </c>
      <c r="BC92" s="639">
        <v>1153</v>
      </c>
      <c r="BD92" s="234">
        <v>504.99</v>
      </c>
      <c r="BE92" s="731">
        <f t="shared" si="18"/>
        <v>43.79791847354727</v>
      </c>
      <c r="BF92" s="822">
        <v>1200</v>
      </c>
      <c r="BG92" s="33">
        <v>1200</v>
      </c>
      <c r="BH92" s="33">
        <v>1200</v>
      </c>
    </row>
    <row r="93" spans="1:60" ht="15.75">
      <c r="A93" s="13"/>
      <c r="B93" s="13"/>
      <c r="C93" s="13"/>
      <c r="D93" s="13"/>
      <c r="E93" s="189">
        <v>74</v>
      </c>
      <c r="F93" s="11" t="s">
        <v>4</v>
      </c>
      <c r="G93" s="11" t="s">
        <v>5</v>
      </c>
      <c r="H93" s="11" t="s">
        <v>5</v>
      </c>
      <c r="I93" s="13"/>
      <c r="J93" s="10" t="s">
        <v>6</v>
      </c>
      <c r="K93" s="11" t="s">
        <v>12</v>
      </c>
      <c r="L93" s="11" t="s">
        <v>24</v>
      </c>
      <c r="M93" s="144" t="s">
        <v>67</v>
      </c>
      <c r="N93" s="11">
        <v>1</v>
      </c>
      <c r="O93" s="11"/>
      <c r="P93" s="22" t="s">
        <v>7</v>
      </c>
      <c r="Q93" s="207" t="s">
        <v>527</v>
      </c>
      <c r="R93" s="32"/>
      <c r="S93" s="32"/>
      <c r="T93" s="33"/>
      <c r="U93" s="34"/>
      <c r="V93" s="34"/>
      <c r="W93" s="143"/>
      <c r="X93" s="32"/>
      <c r="Y93" s="32"/>
      <c r="Z93" s="32"/>
      <c r="AA93" s="32"/>
      <c r="AB93" s="32"/>
      <c r="AE93" s="32"/>
      <c r="AF93" s="32"/>
      <c r="AG93" s="32"/>
      <c r="AH93" s="32"/>
      <c r="AI93" s="32"/>
      <c r="AJ93" s="67"/>
      <c r="AK93" s="32"/>
      <c r="AL93" s="32">
        <v>11.25</v>
      </c>
      <c r="AM93" s="32">
        <v>0</v>
      </c>
      <c r="AN93" s="32">
        <v>0</v>
      </c>
      <c r="AO93" s="32">
        <v>0</v>
      </c>
      <c r="AP93" s="32">
        <v>0</v>
      </c>
      <c r="AQ93" s="32">
        <v>4</v>
      </c>
      <c r="AR93" s="67">
        <f>AM93</f>
        <v>0</v>
      </c>
      <c r="AS93" s="32">
        <v>4.06</v>
      </c>
      <c r="AT93" s="32"/>
      <c r="AU93" s="32">
        <v>3</v>
      </c>
      <c r="AV93" s="32">
        <v>0.12</v>
      </c>
      <c r="AW93" s="682">
        <v>3</v>
      </c>
      <c r="AX93" s="455">
        <v>0.12</v>
      </c>
      <c r="AY93" s="639">
        <v>4</v>
      </c>
      <c r="AZ93" s="639">
        <v>4</v>
      </c>
      <c r="BA93" s="234">
        <v>4</v>
      </c>
      <c r="BB93" s="234">
        <v>4</v>
      </c>
      <c r="BC93" s="639">
        <v>4</v>
      </c>
      <c r="BD93" s="234">
        <v>0.47</v>
      </c>
      <c r="BE93" s="731">
        <f t="shared" si="18"/>
        <v>11.75</v>
      </c>
      <c r="BF93" s="822">
        <v>4</v>
      </c>
      <c r="BG93" s="33">
        <v>4</v>
      </c>
      <c r="BH93" s="33">
        <v>4</v>
      </c>
    </row>
    <row r="94" spans="1:60" s="23" customFormat="1" ht="15.75">
      <c r="A94" s="13">
        <v>1</v>
      </c>
      <c r="B94" s="13">
        <v>1</v>
      </c>
      <c r="C94" s="13"/>
      <c r="D94" s="13" t="s">
        <v>10</v>
      </c>
      <c r="E94" s="385">
        <v>75</v>
      </c>
      <c r="F94" s="213" t="s">
        <v>4</v>
      </c>
      <c r="G94" s="213" t="s">
        <v>5</v>
      </c>
      <c r="H94" s="213" t="s">
        <v>5</v>
      </c>
      <c r="I94" s="213"/>
      <c r="J94" s="212" t="s">
        <v>6</v>
      </c>
      <c r="K94" s="213" t="s">
        <v>12</v>
      </c>
      <c r="L94" s="213"/>
      <c r="M94" s="213"/>
      <c r="N94" s="213"/>
      <c r="O94" s="213"/>
      <c r="P94" s="256"/>
      <c r="Q94" s="300" t="s">
        <v>188</v>
      </c>
      <c r="R94" s="258">
        <f>SUM(R32:R92)</f>
        <v>118970</v>
      </c>
      <c r="S94" s="258">
        <v>0</v>
      </c>
      <c r="T94" s="258">
        <f>SUM(T32:T92)</f>
        <v>114170</v>
      </c>
      <c r="U94" s="259">
        <v>-71181.1</v>
      </c>
      <c r="V94" s="259">
        <f>SUM(V32:V92)</f>
        <v>87226.81</v>
      </c>
      <c r="W94" s="260">
        <f>V94/T94</f>
        <v>0.7640081457475694</v>
      </c>
      <c r="X94" s="258">
        <f>SUM(X32:X92)</f>
        <v>7090</v>
      </c>
      <c r="Y94" s="258">
        <f>SUM(Y32:Y92)</f>
        <v>125057</v>
      </c>
      <c r="Z94" s="258">
        <f>SUM(Z32:Z92)</f>
        <v>125057</v>
      </c>
      <c r="AA94" s="258">
        <f>SUM(AA32:AA92)</f>
        <v>101438</v>
      </c>
      <c r="AB94" s="258">
        <f>SUM(AB32:AB92)</f>
        <v>101438</v>
      </c>
      <c r="AC94" s="261"/>
      <c r="AD94" s="261"/>
      <c r="AE94" s="258">
        <f>SUM(AE32:AE92)</f>
        <v>27400</v>
      </c>
      <c r="AF94" s="258">
        <f>SUM(AF32:AF92)</f>
        <v>91573.60899999998</v>
      </c>
      <c r="AG94" s="258">
        <f>SUM(AG32:AG92)</f>
        <v>121457</v>
      </c>
      <c r="AH94" s="258">
        <f aca="true" t="shared" si="19" ref="AH94:BH94">SUM(AH32:AH93)</f>
        <v>92026.41</v>
      </c>
      <c r="AI94" s="258">
        <f t="shared" si="19"/>
        <v>99188.76</v>
      </c>
      <c r="AJ94" s="258">
        <f t="shared" si="19"/>
        <v>119050.12</v>
      </c>
      <c r="AK94" s="258">
        <f t="shared" si="19"/>
        <v>95051</v>
      </c>
      <c r="AL94" s="258">
        <f t="shared" si="19"/>
        <v>86353.40000000002</v>
      </c>
      <c r="AM94" s="258">
        <f t="shared" si="19"/>
        <v>89656</v>
      </c>
      <c r="AN94" s="258">
        <f t="shared" si="19"/>
        <v>90196</v>
      </c>
      <c r="AO94" s="258">
        <f t="shared" si="19"/>
        <v>90196</v>
      </c>
      <c r="AP94" s="258">
        <f t="shared" si="19"/>
        <v>90266</v>
      </c>
      <c r="AQ94" s="258">
        <f t="shared" si="19"/>
        <v>94986</v>
      </c>
      <c r="AR94" s="262">
        <f t="shared" si="19"/>
        <v>88016</v>
      </c>
      <c r="AS94" s="258">
        <f t="shared" si="19"/>
        <v>76815.44000000002</v>
      </c>
      <c r="AT94" s="258">
        <f t="shared" si="19"/>
        <v>84554</v>
      </c>
      <c r="AU94" s="258">
        <f t="shared" si="19"/>
        <v>74620.06</v>
      </c>
      <c r="AV94" s="258">
        <f t="shared" si="19"/>
        <v>114587.99999999999</v>
      </c>
      <c r="AW94" s="258"/>
      <c r="AX94" s="258">
        <f>SUM(AX32:AX93)</f>
        <v>51182.33000000001</v>
      </c>
      <c r="AY94" s="258">
        <f t="shared" si="19"/>
        <v>79300</v>
      </c>
      <c r="AZ94" s="258">
        <f t="shared" si="19"/>
        <v>71154</v>
      </c>
      <c r="BA94" s="258">
        <f t="shared" si="19"/>
        <v>87190</v>
      </c>
      <c r="BB94" s="258">
        <f t="shared" si="19"/>
        <v>108081</v>
      </c>
      <c r="BC94" s="258">
        <f t="shared" si="19"/>
        <v>88459.55</v>
      </c>
      <c r="BD94" s="258">
        <f t="shared" si="19"/>
        <v>59565.829999999994</v>
      </c>
      <c r="BE94" s="258" t="e">
        <f t="shared" si="19"/>
        <v>#DIV/0!</v>
      </c>
      <c r="BF94" s="258">
        <f t="shared" si="19"/>
        <v>75861</v>
      </c>
      <c r="BG94" s="258">
        <f t="shared" si="19"/>
        <v>76484</v>
      </c>
      <c r="BH94" s="258">
        <f t="shared" si="19"/>
        <v>76740</v>
      </c>
    </row>
    <row r="95" spans="1:60" ht="15.75">
      <c r="A95" s="13">
        <v>1</v>
      </c>
      <c r="B95" s="13">
        <v>1</v>
      </c>
      <c r="C95" s="13"/>
      <c r="D95" s="13" t="s">
        <v>3</v>
      </c>
      <c r="E95" s="189">
        <v>76</v>
      </c>
      <c r="F95" s="11" t="s">
        <v>4</v>
      </c>
      <c r="G95" s="11" t="s">
        <v>5</v>
      </c>
      <c r="H95" s="11" t="s">
        <v>5</v>
      </c>
      <c r="I95" s="11"/>
      <c r="J95" s="10" t="s">
        <v>6</v>
      </c>
      <c r="K95" s="11" t="s">
        <v>39</v>
      </c>
      <c r="L95" s="154" t="s">
        <v>5</v>
      </c>
      <c r="M95" s="11" t="s">
        <v>34</v>
      </c>
      <c r="N95" s="11"/>
      <c r="O95" s="11"/>
      <c r="P95" s="22" t="s">
        <v>7</v>
      </c>
      <c r="Q95" s="79" t="s">
        <v>68</v>
      </c>
      <c r="R95" s="32">
        <v>300</v>
      </c>
      <c r="S95" s="32">
        <v>0</v>
      </c>
      <c r="T95" s="33">
        <f>R95+S95</f>
        <v>300</v>
      </c>
      <c r="U95" s="34">
        <v>-100</v>
      </c>
      <c r="V95" s="34">
        <v>0</v>
      </c>
      <c r="W95" s="143">
        <f>V95/T95</f>
        <v>0</v>
      </c>
      <c r="X95" s="32"/>
      <c r="Y95" s="32">
        <v>300</v>
      </c>
      <c r="Z95" s="32">
        <v>300</v>
      </c>
      <c r="AA95" s="32">
        <v>300</v>
      </c>
      <c r="AB95" s="32">
        <v>300</v>
      </c>
      <c r="AE95" s="32"/>
      <c r="AF95" s="32">
        <v>100</v>
      </c>
      <c r="AG95" s="32">
        <f>Z95+AE95</f>
        <v>300</v>
      </c>
      <c r="AH95" s="32"/>
      <c r="AI95" s="32">
        <v>200</v>
      </c>
      <c r="AJ95" s="67">
        <f>AG95</f>
        <v>300</v>
      </c>
      <c r="AK95" s="32">
        <v>200</v>
      </c>
      <c r="AL95" s="32">
        <v>200</v>
      </c>
      <c r="AM95" s="32">
        <v>200</v>
      </c>
      <c r="AN95" s="32">
        <v>200</v>
      </c>
      <c r="AO95" s="32">
        <v>200</v>
      </c>
      <c r="AP95" s="32">
        <v>200</v>
      </c>
      <c r="AQ95" s="32">
        <v>200</v>
      </c>
      <c r="AR95" s="67">
        <f>AM95</f>
        <v>200</v>
      </c>
      <c r="AS95" s="32">
        <v>200</v>
      </c>
      <c r="AT95" s="32">
        <v>200</v>
      </c>
      <c r="AU95" s="32">
        <v>200</v>
      </c>
      <c r="AV95" s="32">
        <v>200</v>
      </c>
      <c r="AW95" s="682">
        <v>100</v>
      </c>
      <c r="AX95" s="455">
        <v>200</v>
      </c>
      <c r="AY95" s="639">
        <v>200</v>
      </c>
      <c r="AZ95" s="639">
        <v>200</v>
      </c>
      <c r="BA95" s="234">
        <v>200</v>
      </c>
      <c r="BB95" s="234">
        <v>200</v>
      </c>
      <c r="BC95" s="639">
        <v>200</v>
      </c>
      <c r="BD95" s="234">
        <v>200</v>
      </c>
      <c r="BE95" s="731">
        <f t="shared" si="18"/>
        <v>100</v>
      </c>
      <c r="BF95" s="822">
        <v>200</v>
      </c>
      <c r="BG95" s="33">
        <v>200</v>
      </c>
      <c r="BH95" s="33">
        <v>200</v>
      </c>
    </row>
    <row r="96" spans="1:60" ht="25.5" hidden="1">
      <c r="A96" s="13"/>
      <c r="B96" s="13"/>
      <c r="C96" s="13"/>
      <c r="D96" s="13"/>
      <c r="E96" s="189">
        <v>77</v>
      </c>
      <c r="F96" s="210" t="s">
        <v>4</v>
      </c>
      <c r="G96" s="154">
        <v>1</v>
      </c>
      <c r="H96" s="154">
        <v>1</v>
      </c>
      <c r="I96" s="154"/>
      <c r="J96" s="12">
        <v>6</v>
      </c>
      <c r="K96" s="13">
        <v>4</v>
      </c>
      <c r="L96" s="13">
        <v>2</v>
      </c>
      <c r="M96" s="190" t="s">
        <v>13</v>
      </c>
      <c r="N96" s="11"/>
      <c r="O96" s="11"/>
      <c r="P96" s="182">
        <v>41</v>
      </c>
      <c r="Q96" s="21" t="s">
        <v>508</v>
      </c>
      <c r="R96" s="32"/>
      <c r="S96" s="32"/>
      <c r="T96" s="33"/>
      <c r="U96" s="34"/>
      <c r="V96" s="34"/>
      <c r="W96" s="143"/>
      <c r="X96" s="32"/>
      <c r="Y96" s="32"/>
      <c r="Z96" s="32"/>
      <c r="AA96" s="32"/>
      <c r="AB96" s="32"/>
      <c r="AE96" s="32"/>
      <c r="AF96" s="32"/>
      <c r="AG96" s="32"/>
      <c r="AH96" s="32"/>
      <c r="AI96" s="32"/>
      <c r="AJ96" s="67"/>
      <c r="AK96" s="32">
        <v>600</v>
      </c>
      <c r="AL96" s="32">
        <v>600</v>
      </c>
      <c r="AM96" s="32">
        <v>0</v>
      </c>
      <c r="AN96" s="32">
        <v>0</v>
      </c>
      <c r="AO96" s="32">
        <v>0</v>
      </c>
      <c r="AP96" s="32">
        <v>0</v>
      </c>
      <c r="AQ96" s="32">
        <v>0</v>
      </c>
      <c r="AR96" s="67">
        <v>0</v>
      </c>
      <c r="AS96" s="32"/>
      <c r="AT96" s="32"/>
      <c r="AU96" s="32"/>
      <c r="AV96" s="32"/>
      <c r="AW96" s="32"/>
      <c r="AX96" s="455"/>
      <c r="AY96" s="639"/>
      <c r="AZ96" s="639"/>
      <c r="BA96" s="234"/>
      <c r="BB96" s="234"/>
      <c r="BC96" s="639"/>
      <c r="BD96" s="32"/>
      <c r="BE96" s="731" t="e">
        <f t="shared" si="18"/>
        <v>#DIV/0!</v>
      </c>
      <c r="BF96" s="822"/>
      <c r="BG96" s="33"/>
      <c r="BH96" s="33"/>
    </row>
    <row r="97" spans="1:60" ht="27" hidden="1">
      <c r="A97" s="13">
        <v>1</v>
      </c>
      <c r="B97" s="13">
        <v>1</v>
      </c>
      <c r="C97" s="13"/>
      <c r="D97" s="13" t="s">
        <v>3</v>
      </c>
      <c r="E97" s="189">
        <v>78</v>
      </c>
      <c r="F97" s="11" t="s">
        <v>4</v>
      </c>
      <c r="G97" s="11" t="s">
        <v>5</v>
      </c>
      <c r="H97" s="11" t="s">
        <v>5</v>
      </c>
      <c r="I97" s="154"/>
      <c r="J97" s="10" t="s">
        <v>6</v>
      </c>
      <c r="K97" s="11" t="s">
        <v>39</v>
      </c>
      <c r="L97" s="154">
        <v>2</v>
      </c>
      <c r="M97" s="11" t="s">
        <v>13</v>
      </c>
      <c r="N97" s="11"/>
      <c r="O97" s="11"/>
      <c r="P97" s="22" t="s">
        <v>7</v>
      </c>
      <c r="Q97" s="79" t="s">
        <v>521</v>
      </c>
      <c r="R97" s="32">
        <v>0</v>
      </c>
      <c r="S97" s="32">
        <v>0</v>
      </c>
      <c r="T97" s="33">
        <v>0</v>
      </c>
      <c r="U97" s="34">
        <v>-100</v>
      </c>
      <c r="V97" s="34">
        <v>0</v>
      </c>
      <c r="W97" s="143" t="e">
        <f aca="true" t="shared" si="20" ref="W97:W111">V97/T97</f>
        <v>#DIV/0!</v>
      </c>
      <c r="X97" s="32">
        <v>1500</v>
      </c>
      <c r="Y97" s="32">
        <v>0</v>
      </c>
      <c r="Z97" s="32">
        <v>0</v>
      </c>
      <c r="AA97" s="32">
        <v>0</v>
      </c>
      <c r="AB97" s="32">
        <v>0</v>
      </c>
      <c r="AE97" s="32"/>
      <c r="AF97" s="32"/>
      <c r="AG97" s="32">
        <v>2000</v>
      </c>
      <c r="AH97" s="32">
        <v>2000</v>
      </c>
      <c r="AI97" s="32"/>
      <c r="AJ97" s="67"/>
      <c r="AK97" s="32"/>
      <c r="AL97" s="32"/>
      <c r="AM97" s="32">
        <v>0</v>
      </c>
      <c r="AN97" s="32">
        <v>0</v>
      </c>
      <c r="AO97" s="32">
        <v>0</v>
      </c>
      <c r="AP97" s="32">
        <v>0</v>
      </c>
      <c r="AQ97" s="32">
        <v>0</v>
      </c>
      <c r="AR97" s="67">
        <f>AM97</f>
        <v>0</v>
      </c>
      <c r="AS97" s="32"/>
      <c r="AT97" s="32"/>
      <c r="AU97" s="234"/>
      <c r="AV97" s="32"/>
      <c r="AW97" s="32"/>
      <c r="AX97" s="455"/>
      <c r="AY97" s="639"/>
      <c r="AZ97" s="639"/>
      <c r="BA97" s="234"/>
      <c r="BB97" s="234"/>
      <c r="BC97" s="639"/>
      <c r="BD97" s="32"/>
      <c r="BE97" s="731" t="e">
        <f t="shared" si="18"/>
        <v>#DIV/0!</v>
      </c>
      <c r="BF97" s="822"/>
      <c r="BG97" s="33"/>
      <c r="BH97" s="33"/>
    </row>
    <row r="98" spans="1:60" ht="15.75">
      <c r="A98" s="13">
        <v>1</v>
      </c>
      <c r="B98" s="13">
        <v>1</v>
      </c>
      <c r="C98" s="13"/>
      <c r="D98" s="13" t="s">
        <v>3</v>
      </c>
      <c r="E98" s="189">
        <v>79</v>
      </c>
      <c r="F98" s="11" t="s">
        <v>4</v>
      </c>
      <c r="G98" s="11" t="s">
        <v>5</v>
      </c>
      <c r="H98" s="11" t="s">
        <v>5</v>
      </c>
      <c r="I98" s="154"/>
      <c r="J98" s="10" t="s">
        <v>6</v>
      </c>
      <c r="K98" s="11" t="s">
        <v>39</v>
      </c>
      <c r="L98" s="154" t="s">
        <v>11</v>
      </c>
      <c r="M98" s="11" t="s">
        <v>32</v>
      </c>
      <c r="N98" s="11"/>
      <c r="O98" s="11"/>
      <c r="P98" s="22" t="s">
        <v>7</v>
      </c>
      <c r="Q98" s="79" t="s">
        <v>69</v>
      </c>
      <c r="R98" s="32">
        <v>390</v>
      </c>
      <c r="S98" s="32">
        <v>100</v>
      </c>
      <c r="T98" s="33">
        <v>390</v>
      </c>
      <c r="U98" s="34">
        <v>-277.68</v>
      </c>
      <c r="V98" s="34">
        <v>290.94</v>
      </c>
      <c r="W98" s="143">
        <f t="shared" si="20"/>
        <v>0.746</v>
      </c>
      <c r="X98" s="32">
        <v>-100</v>
      </c>
      <c r="Y98" s="32">
        <f>280+110</f>
        <v>390</v>
      </c>
      <c r="Z98" s="32">
        <f>280+110</f>
        <v>390</v>
      </c>
      <c r="AA98" s="32">
        <v>390</v>
      </c>
      <c r="AB98" s="32">
        <v>390</v>
      </c>
      <c r="AE98" s="32"/>
      <c r="AF98" s="32">
        <v>277.68</v>
      </c>
      <c r="AG98" s="32">
        <f>Z98+AE98</f>
        <v>390</v>
      </c>
      <c r="AH98" s="32">
        <v>280.39</v>
      </c>
      <c r="AI98" s="32">
        <v>538.05</v>
      </c>
      <c r="AJ98" s="67">
        <f>AG98</f>
        <v>390</v>
      </c>
      <c r="AK98" s="32">
        <v>390</v>
      </c>
      <c r="AL98" s="32">
        <v>390.01</v>
      </c>
      <c r="AM98" s="32">
        <v>400</v>
      </c>
      <c r="AN98" s="32">
        <v>500</v>
      </c>
      <c r="AO98" s="32">
        <v>500</v>
      </c>
      <c r="AP98" s="32">
        <v>500</v>
      </c>
      <c r="AQ98" s="32">
        <v>522</v>
      </c>
      <c r="AR98" s="67">
        <v>500</v>
      </c>
      <c r="AS98" s="32">
        <v>522.3</v>
      </c>
      <c r="AT98" s="32">
        <v>500</v>
      </c>
      <c r="AU98" s="32">
        <v>434</v>
      </c>
      <c r="AV98" s="32">
        <v>2628.79</v>
      </c>
      <c r="AW98" s="682">
        <v>100</v>
      </c>
      <c r="AX98" s="455">
        <v>2505.12</v>
      </c>
      <c r="AY98" s="771">
        <v>2800</v>
      </c>
      <c r="AZ98" s="639">
        <v>500</v>
      </c>
      <c r="BA98" s="602">
        <v>2800</v>
      </c>
      <c r="BB98" s="602">
        <v>2800</v>
      </c>
      <c r="BC98" s="771">
        <v>3067</v>
      </c>
      <c r="BD98" s="602">
        <v>2945.6</v>
      </c>
      <c r="BE98" s="731">
        <f t="shared" si="18"/>
        <v>96.04173459406586</v>
      </c>
      <c r="BF98" s="822">
        <v>2800</v>
      </c>
      <c r="BG98" s="33">
        <v>2800</v>
      </c>
      <c r="BH98" s="33">
        <v>2800</v>
      </c>
    </row>
    <row r="99" spans="1:60" s="23" customFormat="1" ht="15.75">
      <c r="A99" s="13">
        <v>1</v>
      </c>
      <c r="B99" s="13">
        <v>1</v>
      </c>
      <c r="C99" s="13"/>
      <c r="D99" s="13" t="s">
        <v>10</v>
      </c>
      <c r="E99" s="385">
        <v>80</v>
      </c>
      <c r="F99" s="213" t="s">
        <v>4</v>
      </c>
      <c r="G99" s="213" t="s">
        <v>5</v>
      </c>
      <c r="H99" s="213" t="s">
        <v>5</v>
      </c>
      <c r="I99" s="214"/>
      <c r="J99" s="212" t="s">
        <v>6</v>
      </c>
      <c r="K99" s="213" t="s">
        <v>39</v>
      </c>
      <c r="L99" s="213"/>
      <c r="M99" s="213"/>
      <c r="N99" s="213"/>
      <c r="O99" s="213"/>
      <c r="P99" s="256"/>
      <c r="Q99" s="300" t="s">
        <v>189</v>
      </c>
      <c r="R99" s="258">
        <f>SUM(R95:R98)</f>
        <v>690</v>
      </c>
      <c r="S99" s="258">
        <v>100</v>
      </c>
      <c r="T99" s="258">
        <f>SUM(T95:T98)</f>
        <v>690</v>
      </c>
      <c r="U99" s="259">
        <v>-377.68</v>
      </c>
      <c r="V99" s="259">
        <f>SUM(V95:V98)</f>
        <v>290.94</v>
      </c>
      <c r="W99" s="260">
        <f t="shared" si="20"/>
        <v>0.4216521739130435</v>
      </c>
      <c r="X99" s="258">
        <f>SUM(X95:X98)</f>
        <v>1400</v>
      </c>
      <c r="Y99" s="258">
        <f>SUM(Y95:Y98)</f>
        <v>690</v>
      </c>
      <c r="Z99" s="258">
        <f>SUM(Z95:Z98)</f>
        <v>690</v>
      </c>
      <c r="AA99" s="258">
        <f>SUM(AA95:AA98)</f>
        <v>690</v>
      </c>
      <c r="AB99" s="258">
        <f>SUM(AB95:AB98)</f>
        <v>690</v>
      </c>
      <c r="AC99" s="261"/>
      <c r="AD99" s="261"/>
      <c r="AE99" s="258">
        <f aca="true" t="shared" si="21" ref="AE99:AV99">SUM(AE95:AE98)</f>
        <v>0</v>
      </c>
      <c r="AF99" s="258">
        <f t="shared" si="21"/>
        <v>377.68</v>
      </c>
      <c r="AG99" s="258">
        <f t="shared" si="21"/>
        <v>2690</v>
      </c>
      <c r="AH99" s="258">
        <f t="shared" si="21"/>
        <v>2280.39</v>
      </c>
      <c r="AI99" s="258">
        <f>SUM(AI95:AI98)</f>
        <v>738.05</v>
      </c>
      <c r="AJ99" s="262">
        <f t="shared" si="21"/>
        <v>690</v>
      </c>
      <c r="AK99" s="258">
        <f t="shared" si="21"/>
        <v>1190</v>
      </c>
      <c r="AL99" s="258">
        <f t="shared" si="21"/>
        <v>1190.01</v>
      </c>
      <c r="AM99" s="258">
        <f t="shared" si="21"/>
        <v>600</v>
      </c>
      <c r="AN99" s="258">
        <f t="shared" si="21"/>
        <v>700</v>
      </c>
      <c r="AO99" s="258">
        <f t="shared" si="21"/>
        <v>700</v>
      </c>
      <c r="AP99" s="258">
        <f t="shared" si="21"/>
        <v>700</v>
      </c>
      <c r="AQ99" s="258">
        <f t="shared" si="21"/>
        <v>722</v>
      </c>
      <c r="AR99" s="262">
        <f t="shared" si="21"/>
        <v>700</v>
      </c>
      <c r="AS99" s="258">
        <f>SUM(AS95:AS98)</f>
        <v>722.3</v>
      </c>
      <c r="AT99" s="258">
        <f>SUM(AT95:AT98)</f>
        <v>700</v>
      </c>
      <c r="AU99" s="258">
        <f>SUM(AU95:AU98)</f>
        <v>634</v>
      </c>
      <c r="AV99" s="258">
        <f t="shared" si="21"/>
        <v>2828.79</v>
      </c>
      <c r="AW99" s="258"/>
      <c r="AX99" s="258">
        <f>SUM(AX95:AX98)</f>
        <v>2705.12</v>
      </c>
      <c r="AY99" s="258">
        <f aca="true" t="shared" si="22" ref="AY99:BH99">SUM(AY95:AY98)</f>
        <v>3000</v>
      </c>
      <c r="AZ99" s="258">
        <f t="shared" si="22"/>
        <v>700</v>
      </c>
      <c r="BA99" s="258">
        <f t="shared" si="22"/>
        <v>3000</v>
      </c>
      <c r="BB99" s="258">
        <f t="shared" si="22"/>
        <v>3000</v>
      </c>
      <c r="BC99" s="258">
        <f t="shared" si="22"/>
        <v>3267</v>
      </c>
      <c r="BD99" s="258">
        <f t="shared" si="22"/>
        <v>3145.6</v>
      </c>
      <c r="BE99" s="258" t="e">
        <f t="shared" si="22"/>
        <v>#DIV/0!</v>
      </c>
      <c r="BF99" s="258">
        <f t="shared" si="22"/>
        <v>3000</v>
      </c>
      <c r="BG99" s="258">
        <f t="shared" si="22"/>
        <v>3000</v>
      </c>
      <c r="BH99" s="258">
        <f t="shared" si="22"/>
        <v>3000</v>
      </c>
    </row>
    <row r="100" spans="1:60" ht="15.75" hidden="1">
      <c r="A100" s="13">
        <v>1</v>
      </c>
      <c r="B100" s="13">
        <v>1</v>
      </c>
      <c r="C100" s="13"/>
      <c r="D100" s="13" t="s">
        <v>3</v>
      </c>
      <c r="E100" s="385">
        <v>81</v>
      </c>
      <c r="F100" s="11" t="s">
        <v>4</v>
      </c>
      <c r="G100" s="11" t="s">
        <v>5</v>
      </c>
      <c r="H100" s="11" t="s">
        <v>5</v>
      </c>
      <c r="I100" s="154"/>
      <c r="J100" s="10" t="s">
        <v>6</v>
      </c>
      <c r="K100" s="11" t="s">
        <v>8</v>
      </c>
      <c r="L100" s="11" t="s">
        <v>5</v>
      </c>
      <c r="M100" s="11" t="s">
        <v>15</v>
      </c>
      <c r="N100" s="11"/>
      <c r="O100" s="11"/>
      <c r="P100" s="22" t="s">
        <v>7</v>
      </c>
      <c r="Q100" s="79" t="s">
        <v>70</v>
      </c>
      <c r="R100" s="32">
        <v>1200</v>
      </c>
      <c r="S100" s="32">
        <v>1100</v>
      </c>
      <c r="T100" s="33">
        <v>1200</v>
      </c>
      <c r="U100" s="34">
        <v>-1129.5</v>
      </c>
      <c r="V100" s="34">
        <v>972.61</v>
      </c>
      <c r="W100" s="143">
        <f t="shared" si="20"/>
        <v>0.8105083333333334</v>
      </c>
      <c r="X100" s="32"/>
      <c r="Y100" s="32">
        <v>1200</v>
      </c>
      <c r="Z100" s="32">
        <v>1200</v>
      </c>
      <c r="AA100" s="32">
        <v>1200</v>
      </c>
      <c r="AB100" s="32">
        <v>1200</v>
      </c>
      <c r="AE100" s="32"/>
      <c r="AF100" s="32">
        <v>1129.5</v>
      </c>
      <c r="AG100" s="32">
        <f>Z100+AE100</f>
        <v>1200</v>
      </c>
      <c r="AH100" s="32">
        <v>633.88</v>
      </c>
      <c r="AI100" s="32">
        <v>897.86</v>
      </c>
      <c r="AJ100" s="67">
        <f>AG100</f>
        <v>1200</v>
      </c>
      <c r="AK100" s="32">
        <v>79</v>
      </c>
      <c r="AL100" s="32">
        <v>78.99</v>
      </c>
      <c r="AM100" s="32">
        <v>0</v>
      </c>
      <c r="AN100" s="32">
        <v>0</v>
      </c>
      <c r="AO100" s="32">
        <v>0</v>
      </c>
      <c r="AP100" s="234">
        <v>0</v>
      </c>
      <c r="AQ100" s="234"/>
      <c r="AR100" s="67">
        <f>AM100</f>
        <v>0</v>
      </c>
      <c r="AS100" s="32"/>
      <c r="AT100" s="32"/>
      <c r="AU100" s="32"/>
      <c r="AV100" s="32"/>
      <c r="AW100" s="32"/>
      <c r="AX100" s="455"/>
      <c r="AY100" s="32"/>
      <c r="AZ100" s="32"/>
      <c r="BA100" s="32"/>
      <c r="BB100" s="32"/>
      <c r="BC100" s="32"/>
      <c r="BD100" s="32"/>
      <c r="BE100" s="32"/>
      <c r="BF100" s="32"/>
      <c r="BG100" s="32"/>
      <c r="BH100" s="32"/>
    </row>
    <row r="101" spans="1:60" s="23" customFormat="1" ht="15.75" hidden="1">
      <c r="A101" s="13">
        <v>1</v>
      </c>
      <c r="B101" s="13">
        <v>1</v>
      </c>
      <c r="C101" s="13"/>
      <c r="D101" s="13" t="s">
        <v>10</v>
      </c>
      <c r="E101" s="385">
        <v>82</v>
      </c>
      <c r="F101" s="213" t="s">
        <v>4</v>
      </c>
      <c r="G101" s="213" t="s">
        <v>5</v>
      </c>
      <c r="H101" s="213" t="s">
        <v>5</v>
      </c>
      <c r="I101" s="214"/>
      <c r="J101" s="212" t="s">
        <v>6</v>
      </c>
      <c r="K101" s="213" t="s">
        <v>8</v>
      </c>
      <c r="L101" s="213"/>
      <c r="M101" s="213"/>
      <c r="N101" s="213"/>
      <c r="O101" s="213"/>
      <c r="P101" s="256"/>
      <c r="Q101" s="300" t="s">
        <v>190</v>
      </c>
      <c r="R101" s="258">
        <f>SUM(R100)</f>
        <v>1200</v>
      </c>
      <c r="S101" s="258">
        <v>1100</v>
      </c>
      <c r="T101" s="258">
        <f>SUM(T100)</f>
        <v>1200</v>
      </c>
      <c r="U101" s="259">
        <v>-1129.5</v>
      </c>
      <c r="V101" s="259">
        <f>SUM(V100)</f>
        <v>972.61</v>
      </c>
      <c r="W101" s="260">
        <f t="shared" si="20"/>
        <v>0.8105083333333334</v>
      </c>
      <c r="X101" s="258">
        <f>SUM(X100)</f>
        <v>0</v>
      </c>
      <c r="Y101" s="258">
        <f>SUM(Y100)</f>
        <v>1200</v>
      </c>
      <c r="Z101" s="258">
        <f>SUM(Z100)</f>
        <v>1200</v>
      </c>
      <c r="AA101" s="258">
        <f>SUM(AA100)</f>
        <v>1200</v>
      </c>
      <c r="AB101" s="258">
        <f>SUM(AB100)</f>
        <v>1200</v>
      </c>
      <c r="AC101" s="261"/>
      <c r="AD101" s="261"/>
      <c r="AE101" s="258">
        <f aca="true" t="shared" si="23" ref="AE101:AV101">SUM(AE100)</f>
        <v>0</v>
      </c>
      <c r="AF101" s="258">
        <f t="shared" si="23"/>
        <v>1129.5</v>
      </c>
      <c r="AG101" s="258">
        <f t="shared" si="23"/>
        <v>1200</v>
      </c>
      <c r="AH101" s="258">
        <f t="shared" si="23"/>
        <v>633.88</v>
      </c>
      <c r="AI101" s="258">
        <f>SUM(AI100)</f>
        <v>897.86</v>
      </c>
      <c r="AJ101" s="262">
        <f t="shared" si="23"/>
        <v>1200</v>
      </c>
      <c r="AK101" s="258">
        <f t="shared" si="23"/>
        <v>79</v>
      </c>
      <c r="AL101" s="258">
        <f t="shared" si="23"/>
        <v>78.99</v>
      </c>
      <c r="AM101" s="258">
        <f>SUM(AM100)</f>
        <v>0</v>
      </c>
      <c r="AN101" s="258">
        <f>SUM(AN100)</f>
        <v>0</v>
      </c>
      <c r="AO101" s="258">
        <f>SUM(AO100)</f>
        <v>0</v>
      </c>
      <c r="AP101" s="258">
        <f>SUM(AP100)</f>
        <v>0</v>
      </c>
      <c r="AQ101" s="258"/>
      <c r="AR101" s="262">
        <f t="shared" si="23"/>
        <v>0</v>
      </c>
      <c r="AS101" s="258">
        <f t="shared" si="23"/>
        <v>0</v>
      </c>
      <c r="AT101" s="258">
        <f t="shared" si="23"/>
        <v>0</v>
      </c>
      <c r="AU101" s="258">
        <f>SUM(AU100)</f>
        <v>0</v>
      </c>
      <c r="AV101" s="258">
        <f t="shared" si="23"/>
        <v>0</v>
      </c>
      <c r="AW101" s="258"/>
      <c r="AX101" s="258">
        <f>SUM(AX100)</f>
        <v>0</v>
      </c>
      <c r="AY101" s="258">
        <f aca="true" t="shared" si="24" ref="AY101:BH101">SUM(AY100)</f>
        <v>0</v>
      </c>
      <c r="AZ101" s="258">
        <f t="shared" si="24"/>
        <v>0</v>
      </c>
      <c r="BA101" s="258">
        <f t="shared" si="24"/>
        <v>0</v>
      </c>
      <c r="BB101" s="258">
        <f t="shared" si="24"/>
        <v>0</v>
      </c>
      <c r="BC101" s="258">
        <f t="shared" si="24"/>
        <v>0</v>
      </c>
      <c r="BD101" s="258">
        <f t="shared" si="24"/>
        <v>0</v>
      </c>
      <c r="BE101" s="258">
        <f t="shared" si="24"/>
        <v>0</v>
      </c>
      <c r="BF101" s="258">
        <f t="shared" si="24"/>
        <v>0</v>
      </c>
      <c r="BG101" s="258">
        <f t="shared" si="24"/>
        <v>0</v>
      </c>
      <c r="BH101" s="258">
        <f t="shared" si="24"/>
        <v>0</v>
      </c>
    </row>
    <row r="102" spans="1:60" s="23" customFormat="1" ht="15.75" customHeight="1">
      <c r="A102" s="13">
        <v>1</v>
      </c>
      <c r="B102" s="13">
        <v>1</v>
      </c>
      <c r="C102" s="13"/>
      <c r="D102" s="13" t="s">
        <v>10</v>
      </c>
      <c r="E102" s="385">
        <v>83</v>
      </c>
      <c r="F102" s="213" t="s">
        <v>4</v>
      </c>
      <c r="G102" s="213" t="s">
        <v>5</v>
      </c>
      <c r="H102" s="213" t="s">
        <v>5</v>
      </c>
      <c r="I102" s="342"/>
      <c r="J102" s="212" t="s">
        <v>6</v>
      </c>
      <c r="K102" s="213"/>
      <c r="L102" s="213"/>
      <c r="M102" s="213"/>
      <c r="N102" s="213"/>
      <c r="O102" s="342"/>
      <c r="P102" s="213"/>
      <c r="Q102" s="256" t="s">
        <v>191</v>
      </c>
      <c r="R102" s="279">
        <f>R21+R31+R94+R99+R101</f>
        <v>256070</v>
      </c>
      <c r="S102" s="279">
        <v>1200</v>
      </c>
      <c r="T102" s="279">
        <f>T21+T31+T94+T99+T101</f>
        <v>251270</v>
      </c>
      <c r="U102" s="280">
        <v>-196106.84</v>
      </c>
      <c r="V102" s="280">
        <f>V21+V31+V94+V99+V101</f>
        <v>176889.16999999998</v>
      </c>
      <c r="W102" s="281">
        <f t="shared" si="20"/>
        <v>0.703980459266924</v>
      </c>
      <c r="X102" s="279">
        <f>X21+X31+X94+X99+X101</f>
        <v>8490</v>
      </c>
      <c r="Y102" s="279">
        <f>Y21+Y31+Y94+Y99+Y101</f>
        <v>274127</v>
      </c>
      <c r="Z102" s="279">
        <f>Z21+Z31+Z94+Z99+Z101</f>
        <v>274127</v>
      </c>
      <c r="AA102" s="279">
        <f>AA21+AA31+AA94+AA99+AA101</f>
        <v>250508</v>
      </c>
      <c r="AB102" s="279">
        <f>AB21+AB31+AB94+AB99+AB101</f>
        <v>250508</v>
      </c>
      <c r="AC102" s="282"/>
      <c r="AD102" s="282"/>
      <c r="AE102" s="279">
        <f aca="true" t="shared" si="25" ref="AE102:AX102">AE21+AE31+AE94+AE99+AE101</f>
        <v>27400</v>
      </c>
      <c r="AF102" s="279">
        <f t="shared" si="25"/>
        <v>216499.349</v>
      </c>
      <c r="AG102" s="279">
        <f t="shared" si="25"/>
        <v>272527</v>
      </c>
      <c r="AH102" s="343">
        <f t="shared" si="25"/>
        <v>214501.02000000002</v>
      </c>
      <c r="AI102" s="258">
        <f t="shared" si="25"/>
        <v>231169.51999999996</v>
      </c>
      <c r="AJ102" s="258">
        <f t="shared" si="25"/>
        <v>268120.12</v>
      </c>
      <c r="AK102" s="258">
        <f t="shared" si="25"/>
        <v>251253.5</v>
      </c>
      <c r="AL102" s="258">
        <f t="shared" si="25"/>
        <v>231157.82000000004</v>
      </c>
      <c r="AM102" s="258">
        <f t="shared" si="25"/>
        <v>249174</v>
      </c>
      <c r="AN102" s="258">
        <f t="shared" si="25"/>
        <v>250914</v>
      </c>
      <c r="AO102" s="258">
        <f t="shared" si="25"/>
        <v>250914</v>
      </c>
      <c r="AP102" s="258">
        <f t="shared" si="25"/>
        <v>250984</v>
      </c>
      <c r="AQ102" s="258">
        <f t="shared" si="25"/>
        <v>255726</v>
      </c>
      <c r="AR102" s="262">
        <f t="shared" si="25"/>
        <v>263862</v>
      </c>
      <c r="AS102" s="258">
        <f t="shared" si="25"/>
        <v>238948.74</v>
      </c>
      <c r="AT102" s="258">
        <f t="shared" si="25"/>
        <v>260400</v>
      </c>
      <c r="AU102" s="258">
        <f t="shared" si="25"/>
        <v>237238.75</v>
      </c>
      <c r="AV102" s="258">
        <f t="shared" si="25"/>
        <v>272335.79</v>
      </c>
      <c r="AW102" s="258"/>
      <c r="AX102" s="258">
        <f t="shared" si="25"/>
        <v>149202.8</v>
      </c>
      <c r="AY102" s="258">
        <f aca="true" t="shared" si="26" ref="AY102:BH102">AY21+AY31+AY94+AY99+AY101</f>
        <v>281458</v>
      </c>
      <c r="AZ102" s="258">
        <f t="shared" si="26"/>
        <v>260778</v>
      </c>
      <c r="BA102" s="258">
        <f t="shared" si="26"/>
        <v>289348</v>
      </c>
      <c r="BB102" s="258">
        <f t="shared" si="26"/>
        <v>310239</v>
      </c>
      <c r="BC102" s="258">
        <f t="shared" si="26"/>
        <v>290578.93</v>
      </c>
      <c r="BD102" s="258">
        <f t="shared" si="26"/>
        <v>206398.38999999998</v>
      </c>
      <c r="BE102" s="258" t="e">
        <f t="shared" si="26"/>
        <v>#DIV/0!</v>
      </c>
      <c r="BF102" s="258">
        <f t="shared" si="26"/>
        <v>285871</v>
      </c>
      <c r="BG102" s="258">
        <f t="shared" si="26"/>
        <v>286494</v>
      </c>
      <c r="BH102" s="258">
        <f t="shared" si="26"/>
        <v>286750</v>
      </c>
    </row>
    <row r="103" spans="1:60" ht="0.75" customHeight="1">
      <c r="A103" s="13">
        <v>1</v>
      </c>
      <c r="B103" s="13">
        <v>1</v>
      </c>
      <c r="C103" s="13"/>
      <c r="D103" s="13" t="s">
        <v>3</v>
      </c>
      <c r="E103" s="189">
        <v>84</v>
      </c>
      <c r="F103" s="11" t="s">
        <v>4</v>
      </c>
      <c r="G103" s="11" t="s">
        <v>5</v>
      </c>
      <c r="H103" s="11" t="s">
        <v>5</v>
      </c>
      <c r="I103" s="154"/>
      <c r="J103" s="206" t="s">
        <v>24</v>
      </c>
      <c r="K103" s="154" t="s">
        <v>5</v>
      </c>
      <c r="L103" s="154">
        <v>1</v>
      </c>
      <c r="M103" s="154" t="s">
        <v>13</v>
      </c>
      <c r="N103" s="154"/>
      <c r="O103" s="154"/>
      <c r="P103" s="182">
        <v>41</v>
      </c>
      <c r="Q103" s="79" t="s">
        <v>384</v>
      </c>
      <c r="R103" s="32">
        <v>0</v>
      </c>
      <c r="S103" s="32">
        <v>0</v>
      </c>
      <c r="T103" s="33">
        <v>0</v>
      </c>
      <c r="U103" s="34">
        <v>-1.19</v>
      </c>
      <c r="V103" s="34">
        <v>1.2</v>
      </c>
      <c r="W103" s="143" t="e">
        <f t="shared" si="20"/>
        <v>#DIV/0!</v>
      </c>
      <c r="X103" s="32"/>
      <c r="Y103" s="32"/>
      <c r="Z103" s="32"/>
      <c r="AA103" s="32">
        <v>0</v>
      </c>
      <c r="AB103" s="32">
        <v>0</v>
      </c>
      <c r="AE103" s="32"/>
      <c r="AF103" s="32"/>
      <c r="AG103" s="32"/>
      <c r="AH103" s="32"/>
      <c r="AI103" s="32"/>
      <c r="AJ103" s="67"/>
      <c r="AK103" s="32"/>
      <c r="AL103" s="32"/>
      <c r="AM103" s="32">
        <v>0</v>
      </c>
      <c r="AN103" s="32">
        <v>0</v>
      </c>
      <c r="AO103" s="32">
        <v>0</v>
      </c>
      <c r="AP103" s="234"/>
      <c r="AQ103" s="234"/>
      <c r="AR103" s="67">
        <f>AM103</f>
        <v>0</v>
      </c>
      <c r="AS103" s="32"/>
      <c r="AT103" s="32"/>
      <c r="AU103" s="32"/>
      <c r="AV103" s="32"/>
      <c r="AW103" s="32"/>
      <c r="AX103" s="455"/>
      <c r="AY103" s="639"/>
      <c r="AZ103" s="639"/>
      <c r="BA103" s="234"/>
      <c r="BB103" s="234"/>
      <c r="BC103" s="639"/>
      <c r="BD103" s="32"/>
      <c r="BE103" s="731" t="e">
        <f t="shared" si="18"/>
        <v>#DIV/0!</v>
      </c>
      <c r="BF103" s="33"/>
      <c r="BG103" s="33"/>
      <c r="BH103" s="33"/>
    </row>
    <row r="104" spans="1:60" ht="15.75" hidden="1">
      <c r="A104" s="13">
        <v>1</v>
      </c>
      <c r="B104" s="13">
        <v>1</v>
      </c>
      <c r="C104" s="13"/>
      <c r="D104" s="13" t="s">
        <v>3</v>
      </c>
      <c r="E104" s="189">
        <v>85</v>
      </c>
      <c r="F104" s="11" t="s">
        <v>4</v>
      </c>
      <c r="G104" s="11" t="s">
        <v>5</v>
      </c>
      <c r="H104" s="11" t="s">
        <v>5</v>
      </c>
      <c r="I104" s="154"/>
      <c r="J104" s="206" t="s">
        <v>24</v>
      </c>
      <c r="K104" s="154" t="s">
        <v>5</v>
      </c>
      <c r="L104" s="154" t="s">
        <v>12</v>
      </c>
      <c r="M104" s="154" t="s">
        <v>19</v>
      </c>
      <c r="N104" s="154"/>
      <c r="O104" s="154"/>
      <c r="P104" s="341">
        <v>46</v>
      </c>
      <c r="Q104" s="79" t="s">
        <v>463</v>
      </c>
      <c r="R104" s="32">
        <v>0</v>
      </c>
      <c r="S104" s="32">
        <v>0</v>
      </c>
      <c r="T104" s="33">
        <f>R104+S104</f>
        <v>0</v>
      </c>
      <c r="U104" s="34">
        <v>-1.19</v>
      </c>
      <c r="V104" s="34">
        <v>0</v>
      </c>
      <c r="W104" s="143" t="e">
        <f t="shared" si="20"/>
        <v>#DIV/0!</v>
      </c>
      <c r="X104" s="32"/>
      <c r="Y104" s="32"/>
      <c r="Z104" s="32"/>
      <c r="AA104" s="32">
        <v>0</v>
      </c>
      <c r="AB104" s="32">
        <v>0</v>
      </c>
      <c r="AE104" s="32"/>
      <c r="AF104" s="32">
        <v>1.19</v>
      </c>
      <c r="AG104" s="32"/>
      <c r="AH104" s="32"/>
      <c r="AI104" s="32">
        <v>2236.92</v>
      </c>
      <c r="AJ104" s="67">
        <v>2900</v>
      </c>
      <c r="AK104" s="32"/>
      <c r="AL104" s="32"/>
      <c r="AM104" s="32">
        <v>0</v>
      </c>
      <c r="AN104" s="32">
        <v>0</v>
      </c>
      <c r="AO104" s="32">
        <v>0</v>
      </c>
      <c r="AP104" s="32">
        <v>0</v>
      </c>
      <c r="AQ104" s="32"/>
      <c r="AR104" s="67">
        <f>AM104</f>
        <v>0</v>
      </c>
      <c r="AS104" s="32"/>
      <c r="AT104" s="32"/>
      <c r="AU104" s="32"/>
      <c r="AV104" s="32"/>
      <c r="AW104" s="32"/>
      <c r="AX104" s="455"/>
      <c r="AY104" s="639"/>
      <c r="AZ104" s="639"/>
      <c r="BA104" s="234"/>
      <c r="BB104" s="234"/>
      <c r="BC104" s="639"/>
      <c r="BD104" s="32"/>
      <c r="BE104" s="731" t="e">
        <f t="shared" si="18"/>
        <v>#DIV/0!</v>
      </c>
      <c r="BF104" s="33"/>
      <c r="BG104" s="33"/>
      <c r="BH104" s="33"/>
    </row>
    <row r="105" spans="1:60" ht="15.75" hidden="1">
      <c r="A105" s="13">
        <v>1</v>
      </c>
      <c r="B105" s="13">
        <v>1</v>
      </c>
      <c r="C105" s="13"/>
      <c r="D105" s="13" t="s">
        <v>3</v>
      </c>
      <c r="E105" s="189">
        <v>86</v>
      </c>
      <c r="F105" s="11" t="s">
        <v>4</v>
      </c>
      <c r="G105" s="11" t="s">
        <v>5</v>
      </c>
      <c r="H105" s="11" t="s">
        <v>5</v>
      </c>
      <c r="I105" s="154"/>
      <c r="J105" s="206" t="s">
        <v>24</v>
      </c>
      <c r="K105" s="154" t="s">
        <v>5</v>
      </c>
      <c r="L105" s="154">
        <v>4</v>
      </c>
      <c r="M105" s="154" t="s">
        <v>19</v>
      </c>
      <c r="N105" s="154"/>
      <c r="O105" s="154"/>
      <c r="P105" s="182">
        <v>41</v>
      </c>
      <c r="Q105" s="21" t="s">
        <v>385</v>
      </c>
      <c r="R105" s="32">
        <v>2000</v>
      </c>
      <c r="S105" s="32">
        <v>0</v>
      </c>
      <c r="T105" s="33">
        <v>0</v>
      </c>
      <c r="U105" s="34">
        <v>0</v>
      </c>
      <c r="V105" s="34">
        <f>U105*-1</f>
        <v>0</v>
      </c>
      <c r="W105" s="143" t="e">
        <f t="shared" si="20"/>
        <v>#DIV/0!</v>
      </c>
      <c r="X105" s="32">
        <v>-2000</v>
      </c>
      <c r="Y105" s="32">
        <v>3850</v>
      </c>
      <c r="Z105" s="32">
        <v>3850</v>
      </c>
      <c r="AA105" s="32">
        <v>0</v>
      </c>
      <c r="AB105" s="32">
        <v>0</v>
      </c>
      <c r="AD105" s="158">
        <f>Y105</f>
        <v>3850</v>
      </c>
      <c r="AE105" s="32">
        <v>-3850</v>
      </c>
      <c r="AF105" s="32"/>
      <c r="AG105" s="32">
        <f>Z105+AE105</f>
        <v>0</v>
      </c>
      <c r="AH105" s="32"/>
      <c r="AI105" s="32"/>
      <c r="AJ105" s="67">
        <f>AG105</f>
        <v>0</v>
      </c>
      <c r="AK105" s="32"/>
      <c r="AL105" s="32"/>
      <c r="AM105" s="32">
        <v>0</v>
      </c>
      <c r="AN105" s="32">
        <v>0</v>
      </c>
      <c r="AO105" s="32">
        <v>0</v>
      </c>
      <c r="AP105" s="32">
        <v>0</v>
      </c>
      <c r="AQ105" s="32"/>
      <c r="AR105" s="67">
        <f>AK105</f>
        <v>0</v>
      </c>
      <c r="AS105" s="32"/>
      <c r="AT105" s="32"/>
      <c r="AU105" s="32"/>
      <c r="AV105" s="32"/>
      <c r="AW105" s="32"/>
      <c r="AX105" s="455"/>
      <c r="AY105" s="639"/>
      <c r="AZ105" s="639"/>
      <c r="BA105" s="234"/>
      <c r="BB105" s="234"/>
      <c r="BC105" s="639"/>
      <c r="BD105" s="32"/>
      <c r="BE105" s="731" t="e">
        <f t="shared" si="18"/>
        <v>#DIV/0!</v>
      </c>
      <c r="BF105" s="33"/>
      <c r="BG105" s="33"/>
      <c r="BH105" s="33"/>
    </row>
    <row r="106" spans="1:60" ht="15.75" hidden="1">
      <c r="A106" s="13">
        <v>1</v>
      </c>
      <c r="B106" s="13">
        <v>1</v>
      </c>
      <c r="C106" s="13"/>
      <c r="D106" s="13" t="s">
        <v>3</v>
      </c>
      <c r="E106" s="189">
        <v>87</v>
      </c>
      <c r="F106" s="11" t="s">
        <v>4</v>
      </c>
      <c r="G106" s="11" t="s">
        <v>5</v>
      </c>
      <c r="H106" s="11" t="s">
        <v>5</v>
      </c>
      <c r="I106" s="154"/>
      <c r="J106" s="206" t="s">
        <v>24</v>
      </c>
      <c r="K106" s="154" t="s">
        <v>5</v>
      </c>
      <c r="L106" s="154" t="s">
        <v>6</v>
      </c>
      <c r="M106" s="154"/>
      <c r="N106" s="154"/>
      <c r="O106" s="154"/>
      <c r="P106" s="341">
        <v>46</v>
      </c>
      <c r="Q106" s="79" t="s">
        <v>713</v>
      </c>
      <c r="R106" s="32">
        <v>0</v>
      </c>
      <c r="S106" s="32">
        <v>0</v>
      </c>
      <c r="T106" s="33">
        <v>0</v>
      </c>
      <c r="U106" s="34">
        <v>0</v>
      </c>
      <c r="V106" s="34">
        <f>U106*-1</f>
        <v>0</v>
      </c>
      <c r="W106" s="143" t="e">
        <f t="shared" si="20"/>
        <v>#DIV/0!</v>
      </c>
      <c r="X106" s="32"/>
      <c r="Y106" s="32"/>
      <c r="Z106" s="32"/>
      <c r="AA106" s="32">
        <v>0</v>
      </c>
      <c r="AB106" s="32">
        <v>0</v>
      </c>
      <c r="AE106" s="32"/>
      <c r="AF106" s="32"/>
      <c r="AG106" s="32">
        <f>Z106+AE106</f>
        <v>0</v>
      </c>
      <c r="AH106" s="32"/>
      <c r="AI106" s="32"/>
      <c r="AJ106" s="67">
        <f>AG106</f>
        <v>0</v>
      </c>
      <c r="AK106" s="32"/>
      <c r="AL106" s="32"/>
      <c r="AM106" s="32">
        <v>5000</v>
      </c>
      <c r="AN106" s="32">
        <v>5000</v>
      </c>
      <c r="AO106" s="32">
        <v>5000</v>
      </c>
      <c r="AP106" s="32">
        <v>5000</v>
      </c>
      <c r="AQ106" s="32">
        <v>0</v>
      </c>
      <c r="AR106" s="67">
        <v>0</v>
      </c>
      <c r="AS106" s="32"/>
      <c r="AT106" s="32"/>
      <c r="AU106" s="32"/>
      <c r="AV106" s="234"/>
      <c r="AW106" s="234"/>
      <c r="AX106" s="639"/>
      <c r="AY106" s="639"/>
      <c r="AZ106" s="639"/>
      <c r="BA106" s="234"/>
      <c r="BB106" s="234"/>
      <c r="BC106" s="639"/>
      <c r="BD106" s="234"/>
      <c r="BE106" s="731" t="e">
        <f t="shared" si="18"/>
        <v>#DIV/0!</v>
      </c>
      <c r="BF106" s="33"/>
      <c r="BG106" s="33"/>
      <c r="BH106" s="33"/>
    </row>
    <row r="107" spans="1:60" ht="15.75" hidden="1">
      <c r="A107" s="13">
        <v>1</v>
      </c>
      <c r="B107" s="13">
        <v>1</v>
      </c>
      <c r="C107" s="13"/>
      <c r="D107" s="13" t="s">
        <v>3</v>
      </c>
      <c r="E107" s="189">
        <v>88</v>
      </c>
      <c r="F107" s="11" t="s">
        <v>4</v>
      </c>
      <c r="G107" s="11" t="s">
        <v>5</v>
      </c>
      <c r="H107" s="11" t="s">
        <v>5</v>
      </c>
      <c r="I107" s="154"/>
      <c r="J107" s="206" t="s">
        <v>24</v>
      </c>
      <c r="K107" s="154" t="s">
        <v>5</v>
      </c>
      <c r="L107" s="154" t="s">
        <v>6</v>
      </c>
      <c r="M107" s="154"/>
      <c r="N107" s="154">
        <v>1</v>
      </c>
      <c r="O107" s="154"/>
      <c r="P107" s="341">
        <v>46</v>
      </c>
      <c r="Q107" s="79" t="s">
        <v>504</v>
      </c>
      <c r="R107" s="32">
        <v>5000</v>
      </c>
      <c r="S107" s="32">
        <v>0</v>
      </c>
      <c r="T107" s="33">
        <f>R107+S107</f>
        <v>5000</v>
      </c>
      <c r="U107" s="34">
        <v>-10028.75</v>
      </c>
      <c r="V107" s="34">
        <v>0</v>
      </c>
      <c r="W107" s="143">
        <f t="shared" si="20"/>
        <v>0</v>
      </c>
      <c r="X107" s="32">
        <v>-5000</v>
      </c>
      <c r="Y107" s="32">
        <v>5000</v>
      </c>
      <c r="Z107" s="32">
        <v>5000</v>
      </c>
      <c r="AA107" s="32">
        <v>0</v>
      </c>
      <c r="AB107" s="32">
        <v>0</v>
      </c>
      <c r="AD107" s="158">
        <f>Y107</f>
        <v>5000</v>
      </c>
      <c r="AE107" s="32"/>
      <c r="AF107" s="32">
        <v>552.16</v>
      </c>
      <c r="AG107" s="32"/>
      <c r="AH107" s="32"/>
      <c r="AI107" s="32">
        <v>1200</v>
      </c>
      <c r="AJ107" s="67"/>
      <c r="AK107" s="32"/>
      <c r="AL107" s="32"/>
      <c r="AM107" s="32">
        <v>0</v>
      </c>
      <c r="AN107" s="32">
        <v>0</v>
      </c>
      <c r="AO107" s="32">
        <v>0</v>
      </c>
      <c r="AP107" s="32">
        <v>0</v>
      </c>
      <c r="AQ107" s="32"/>
      <c r="AR107" s="67">
        <f>AM107</f>
        <v>0</v>
      </c>
      <c r="AS107" s="32"/>
      <c r="AT107" s="32"/>
      <c r="AU107" s="32"/>
      <c r="AV107" s="32"/>
      <c r="AW107" s="32"/>
      <c r="AX107" s="455"/>
      <c r="AY107" s="639"/>
      <c r="AZ107" s="639"/>
      <c r="BA107" s="234"/>
      <c r="BB107" s="234"/>
      <c r="BC107" s="639"/>
      <c r="BD107" s="32"/>
      <c r="BE107" s="731" t="e">
        <f t="shared" si="18"/>
        <v>#DIV/0!</v>
      </c>
      <c r="BF107" s="33"/>
      <c r="BG107" s="33"/>
      <c r="BH107" s="33"/>
    </row>
    <row r="108" spans="1:60" ht="15.75" hidden="1">
      <c r="A108" s="13">
        <v>1</v>
      </c>
      <c r="B108" s="13">
        <v>1</v>
      </c>
      <c r="C108" s="13"/>
      <c r="D108" s="13" t="s">
        <v>3</v>
      </c>
      <c r="E108" s="189">
        <v>89</v>
      </c>
      <c r="F108" s="11" t="s">
        <v>4</v>
      </c>
      <c r="G108" s="11" t="s">
        <v>5</v>
      </c>
      <c r="H108" s="11" t="s">
        <v>5</v>
      </c>
      <c r="I108" s="154"/>
      <c r="J108" s="206" t="s">
        <v>24</v>
      </c>
      <c r="K108" s="154" t="s">
        <v>5</v>
      </c>
      <c r="L108" s="154" t="s">
        <v>6</v>
      </c>
      <c r="M108" s="154"/>
      <c r="N108" s="154">
        <v>3</v>
      </c>
      <c r="O108" s="154">
        <v>2</v>
      </c>
      <c r="P108" s="378">
        <v>41</v>
      </c>
      <c r="Q108" s="79" t="s">
        <v>568</v>
      </c>
      <c r="R108" s="32">
        <v>5000</v>
      </c>
      <c r="S108" s="32">
        <v>0</v>
      </c>
      <c r="T108" s="33">
        <f>R108+S108</f>
        <v>5000</v>
      </c>
      <c r="U108" s="34">
        <v>-10028.75</v>
      </c>
      <c r="V108" s="34">
        <v>0</v>
      </c>
      <c r="W108" s="143">
        <f t="shared" si="20"/>
        <v>0</v>
      </c>
      <c r="X108" s="32">
        <v>-5000</v>
      </c>
      <c r="Y108" s="32">
        <v>5000</v>
      </c>
      <c r="Z108" s="32">
        <v>5000</v>
      </c>
      <c r="AA108" s="32">
        <v>0</v>
      </c>
      <c r="AB108" s="32">
        <v>0</v>
      </c>
      <c r="AD108" s="158">
        <f>Y108</f>
        <v>5000</v>
      </c>
      <c r="AE108" s="32"/>
      <c r="AF108" s="32">
        <v>10028.75</v>
      </c>
      <c r="AG108" s="32">
        <f>Z108+AE108</f>
        <v>5000</v>
      </c>
      <c r="AH108" s="32"/>
      <c r="AI108" s="32"/>
      <c r="AJ108" s="67">
        <f>AG108</f>
        <v>5000</v>
      </c>
      <c r="AK108" s="32"/>
      <c r="AL108" s="32"/>
      <c r="AM108" s="32">
        <v>6000</v>
      </c>
      <c r="AN108" s="32">
        <v>6000</v>
      </c>
      <c r="AO108" s="32">
        <v>0</v>
      </c>
      <c r="AP108" s="32">
        <v>0</v>
      </c>
      <c r="AQ108" s="32">
        <v>0</v>
      </c>
      <c r="AR108" s="67">
        <v>0</v>
      </c>
      <c r="AS108" s="32"/>
      <c r="AT108" s="32"/>
      <c r="AU108" s="32"/>
      <c r="AV108" s="32"/>
      <c r="AW108" s="32"/>
      <c r="AX108" s="455"/>
      <c r="AY108" s="639"/>
      <c r="AZ108" s="639"/>
      <c r="BA108" s="234"/>
      <c r="BB108" s="234"/>
      <c r="BC108" s="639"/>
      <c r="BD108" s="32"/>
      <c r="BE108" s="731" t="e">
        <f t="shared" si="18"/>
        <v>#DIV/0!</v>
      </c>
      <c r="BF108" s="33"/>
      <c r="BG108" s="33"/>
      <c r="BH108" s="33"/>
    </row>
    <row r="109" spans="1:60" ht="15.75" hidden="1">
      <c r="A109" s="13">
        <v>1</v>
      </c>
      <c r="B109" s="13">
        <v>1</v>
      </c>
      <c r="C109" s="13"/>
      <c r="D109" s="13" t="s">
        <v>3</v>
      </c>
      <c r="E109" s="189">
        <v>90</v>
      </c>
      <c r="F109" s="11" t="s">
        <v>4</v>
      </c>
      <c r="G109" s="11" t="s">
        <v>5</v>
      </c>
      <c r="H109" s="11" t="s">
        <v>5</v>
      </c>
      <c r="I109" s="154"/>
      <c r="J109" s="206" t="s">
        <v>24</v>
      </c>
      <c r="K109" s="154" t="s">
        <v>5</v>
      </c>
      <c r="L109" s="154" t="s">
        <v>6</v>
      </c>
      <c r="M109" s="154"/>
      <c r="N109" s="154">
        <v>1</v>
      </c>
      <c r="O109" s="154"/>
      <c r="P109" s="341">
        <v>46</v>
      </c>
      <c r="Q109" s="21" t="s">
        <v>426</v>
      </c>
      <c r="R109" s="32"/>
      <c r="S109" s="32"/>
      <c r="T109" s="33"/>
      <c r="U109" s="34">
        <v>-10028.75</v>
      </c>
      <c r="V109" s="34">
        <v>0</v>
      </c>
      <c r="W109" s="143" t="e">
        <f t="shared" si="20"/>
        <v>#DIV/0!</v>
      </c>
      <c r="X109" s="32">
        <v>-5000</v>
      </c>
      <c r="Y109" s="32"/>
      <c r="Z109" s="32"/>
      <c r="AA109" s="32">
        <v>0</v>
      </c>
      <c r="AB109" s="32">
        <v>0</v>
      </c>
      <c r="AD109" s="158">
        <f>Y109</f>
        <v>0</v>
      </c>
      <c r="AE109" s="32">
        <v>3000</v>
      </c>
      <c r="AF109" s="32"/>
      <c r="AG109" s="32">
        <f>Z109+AE109</f>
        <v>3000</v>
      </c>
      <c r="AH109" s="32">
        <v>2652</v>
      </c>
      <c r="AI109" s="32"/>
      <c r="AJ109" s="67"/>
      <c r="AK109" s="32"/>
      <c r="AL109" s="32"/>
      <c r="AM109" s="32">
        <v>0</v>
      </c>
      <c r="AN109" s="32">
        <v>0</v>
      </c>
      <c r="AO109" s="32">
        <v>0</v>
      </c>
      <c r="AP109" s="32">
        <v>0</v>
      </c>
      <c r="AQ109" s="32"/>
      <c r="AR109" s="67">
        <f aca="true" t="shared" si="27" ref="AR109:AR116">AM109</f>
        <v>0</v>
      </c>
      <c r="AS109" s="32"/>
      <c r="AT109" s="32"/>
      <c r="AU109" s="32"/>
      <c r="AV109" s="32"/>
      <c r="AW109" s="32"/>
      <c r="AX109" s="455"/>
      <c r="AY109" s="639"/>
      <c r="AZ109" s="639"/>
      <c r="BA109" s="234"/>
      <c r="BB109" s="234"/>
      <c r="BC109" s="639"/>
      <c r="BD109" s="32"/>
      <c r="BE109" s="731" t="e">
        <f t="shared" si="18"/>
        <v>#DIV/0!</v>
      </c>
      <c r="BF109" s="33"/>
      <c r="BG109" s="33"/>
      <c r="BH109" s="33"/>
    </row>
    <row r="110" spans="1:60" ht="15.75" hidden="1">
      <c r="A110" s="13">
        <v>1</v>
      </c>
      <c r="B110" s="13">
        <v>1</v>
      </c>
      <c r="C110" s="13"/>
      <c r="D110" s="13" t="s">
        <v>3</v>
      </c>
      <c r="E110" s="189">
        <v>91</v>
      </c>
      <c r="F110" s="11" t="s">
        <v>4</v>
      </c>
      <c r="G110" s="11" t="s">
        <v>5</v>
      </c>
      <c r="H110" s="11" t="s">
        <v>5</v>
      </c>
      <c r="I110" s="154"/>
      <c r="J110" s="206" t="s">
        <v>24</v>
      </c>
      <c r="K110" s="154" t="s">
        <v>5</v>
      </c>
      <c r="L110" s="154" t="s">
        <v>6</v>
      </c>
      <c r="M110" s="154"/>
      <c r="N110" s="154">
        <v>3</v>
      </c>
      <c r="O110" s="154"/>
      <c r="P110" s="341">
        <v>46</v>
      </c>
      <c r="Q110" s="79" t="s">
        <v>714</v>
      </c>
      <c r="R110" s="32"/>
      <c r="S110" s="32"/>
      <c r="T110" s="33"/>
      <c r="U110" s="34">
        <v>-10028.75</v>
      </c>
      <c r="V110" s="34">
        <v>0</v>
      </c>
      <c r="W110" s="143" t="e">
        <f t="shared" si="20"/>
        <v>#DIV/0!</v>
      </c>
      <c r="X110" s="32">
        <v>-5000</v>
      </c>
      <c r="Y110" s="32">
        <v>3000</v>
      </c>
      <c r="Z110" s="32">
        <v>3000</v>
      </c>
      <c r="AA110" s="32">
        <v>0</v>
      </c>
      <c r="AB110" s="32">
        <v>0</v>
      </c>
      <c r="AD110" s="158">
        <f>Y110</f>
        <v>3000</v>
      </c>
      <c r="AE110" s="32"/>
      <c r="AF110" s="32"/>
      <c r="AG110" s="32">
        <v>0</v>
      </c>
      <c r="AH110" s="32"/>
      <c r="AI110" s="32"/>
      <c r="AJ110" s="67">
        <v>2500</v>
      </c>
      <c r="AK110" s="32">
        <v>2500</v>
      </c>
      <c r="AL110" s="32"/>
      <c r="AM110" s="32">
        <v>0</v>
      </c>
      <c r="AN110" s="32">
        <v>0</v>
      </c>
      <c r="AO110" s="32">
        <v>0</v>
      </c>
      <c r="AP110" s="32">
        <v>0</v>
      </c>
      <c r="AQ110" s="32"/>
      <c r="AR110" s="67">
        <f t="shared" si="27"/>
        <v>0</v>
      </c>
      <c r="AS110" s="32"/>
      <c r="AT110" s="32"/>
      <c r="AU110" s="32"/>
      <c r="AV110" s="32"/>
      <c r="AW110" s="32"/>
      <c r="AX110" s="455"/>
      <c r="AY110" s="639"/>
      <c r="AZ110" s="639"/>
      <c r="BA110" s="234"/>
      <c r="BB110" s="234"/>
      <c r="BC110" s="639"/>
      <c r="BD110" s="32"/>
      <c r="BE110" s="731" t="e">
        <f t="shared" si="18"/>
        <v>#DIV/0!</v>
      </c>
      <c r="BF110" s="33"/>
      <c r="BG110" s="33"/>
      <c r="BH110" s="33"/>
    </row>
    <row r="111" spans="1:60" ht="15.75" hidden="1">
      <c r="A111" s="13">
        <v>1</v>
      </c>
      <c r="B111" s="13">
        <v>1</v>
      </c>
      <c r="C111" s="13"/>
      <c r="D111" s="13" t="s">
        <v>3</v>
      </c>
      <c r="E111" s="189">
        <v>92</v>
      </c>
      <c r="F111" s="11" t="s">
        <v>4</v>
      </c>
      <c r="G111" s="11" t="s">
        <v>5</v>
      </c>
      <c r="H111" s="11" t="s">
        <v>5</v>
      </c>
      <c r="I111" s="154"/>
      <c r="J111" s="206" t="s">
        <v>24</v>
      </c>
      <c r="K111" s="154" t="s">
        <v>5</v>
      </c>
      <c r="L111" s="154" t="s">
        <v>6</v>
      </c>
      <c r="M111" s="154"/>
      <c r="N111" s="154">
        <v>4</v>
      </c>
      <c r="O111" s="154"/>
      <c r="P111" s="341">
        <v>46</v>
      </c>
      <c r="Q111" s="79" t="s">
        <v>522</v>
      </c>
      <c r="R111" s="32"/>
      <c r="S111" s="32"/>
      <c r="T111" s="33"/>
      <c r="U111" s="34">
        <v>-10028.75</v>
      </c>
      <c r="V111" s="34">
        <v>0</v>
      </c>
      <c r="W111" s="143" t="e">
        <f t="shared" si="20"/>
        <v>#DIV/0!</v>
      </c>
      <c r="X111" s="32">
        <v>-5000</v>
      </c>
      <c r="Y111" s="32">
        <v>9000</v>
      </c>
      <c r="Z111" s="32">
        <v>9000</v>
      </c>
      <c r="AA111" s="32">
        <v>0</v>
      </c>
      <c r="AB111" s="32">
        <v>0</v>
      </c>
      <c r="AD111" s="158">
        <f>Y111</f>
        <v>9000</v>
      </c>
      <c r="AE111" s="32">
        <v>-9000</v>
      </c>
      <c r="AF111" s="32"/>
      <c r="AG111" s="32">
        <f>Z111+AE111</f>
        <v>0</v>
      </c>
      <c r="AH111" s="32"/>
      <c r="AI111" s="32">
        <v>11820</v>
      </c>
      <c r="AJ111" s="67">
        <v>11000</v>
      </c>
      <c r="AK111" s="32"/>
      <c r="AL111" s="32"/>
      <c r="AM111" s="32">
        <v>0</v>
      </c>
      <c r="AN111" s="32">
        <v>0</v>
      </c>
      <c r="AO111" s="32">
        <v>0</v>
      </c>
      <c r="AP111" s="32">
        <v>0</v>
      </c>
      <c r="AQ111" s="32"/>
      <c r="AR111" s="67">
        <f t="shared" si="27"/>
        <v>0</v>
      </c>
      <c r="AS111" s="32"/>
      <c r="AT111" s="32"/>
      <c r="AU111" s="32"/>
      <c r="AV111" s="32"/>
      <c r="AW111" s="32"/>
      <c r="AX111" s="455"/>
      <c r="AY111" s="639"/>
      <c r="AZ111" s="639"/>
      <c r="BA111" s="234"/>
      <c r="BB111" s="234"/>
      <c r="BC111" s="639"/>
      <c r="BD111" s="32"/>
      <c r="BE111" s="731" t="e">
        <f t="shared" si="18"/>
        <v>#DIV/0!</v>
      </c>
      <c r="BF111" s="33"/>
      <c r="BG111" s="33"/>
      <c r="BH111" s="33"/>
    </row>
    <row r="112" spans="1:60" ht="15.75" customHeight="1" hidden="1">
      <c r="A112" s="13"/>
      <c r="B112" s="13"/>
      <c r="C112" s="13"/>
      <c r="D112" s="13"/>
      <c r="E112" s="189">
        <v>93</v>
      </c>
      <c r="F112" s="11" t="s">
        <v>4</v>
      </c>
      <c r="G112" s="11" t="s">
        <v>5</v>
      </c>
      <c r="H112" s="11" t="s">
        <v>5</v>
      </c>
      <c r="I112" s="154"/>
      <c r="J112" s="206" t="s">
        <v>24</v>
      </c>
      <c r="K112" s="154" t="s">
        <v>5</v>
      </c>
      <c r="L112" s="154" t="s">
        <v>6</v>
      </c>
      <c r="M112" s="154"/>
      <c r="N112" s="154">
        <v>5</v>
      </c>
      <c r="O112" s="154"/>
      <c r="P112" s="341">
        <v>46</v>
      </c>
      <c r="Q112" s="79" t="s">
        <v>715</v>
      </c>
      <c r="R112" s="32"/>
      <c r="S112" s="32"/>
      <c r="T112" s="33"/>
      <c r="U112" s="34"/>
      <c r="V112" s="34"/>
      <c r="W112" s="143"/>
      <c r="X112" s="32"/>
      <c r="Y112" s="32"/>
      <c r="Z112" s="32"/>
      <c r="AA112" s="32"/>
      <c r="AB112" s="32"/>
      <c r="AD112" s="158"/>
      <c r="AE112" s="32"/>
      <c r="AF112" s="32"/>
      <c r="AG112" s="32"/>
      <c r="AH112" s="32"/>
      <c r="AI112" s="32"/>
      <c r="AJ112" s="67"/>
      <c r="AK112" s="32"/>
      <c r="AL112" s="32"/>
      <c r="AM112" s="32">
        <v>0</v>
      </c>
      <c r="AN112" s="32">
        <v>0</v>
      </c>
      <c r="AO112" s="32">
        <v>0</v>
      </c>
      <c r="AP112" s="234">
        <v>840</v>
      </c>
      <c r="AQ112" s="234">
        <v>840</v>
      </c>
      <c r="AR112" s="67">
        <f t="shared" si="27"/>
        <v>0</v>
      </c>
      <c r="AS112" s="32">
        <v>840</v>
      </c>
      <c r="AT112" s="32"/>
      <c r="AU112" s="32"/>
      <c r="AV112" s="32"/>
      <c r="AW112" s="32"/>
      <c r="AX112" s="455"/>
      <c r="AY112" s="639"/>
      <c r="AZ112" s="639"/>
      <c r="BA112" s="234"/>
      <c r="BB112" s="234"/>
      <c r="BC112" s="639"/>
      <c r="BD112" s="234"/>
      <c r="BE112" s="731" t="e">
        <f t="shared" si="18"/>
        <v>#DIV/0!</v>
      </c>
      <c r="BF112" s="33"/>
      <c r="BG112" s="33"/>
      <c r="BH112" s="33"/>
    </row>
    <row r="113" spans="1:60" ht="15.75" customHeight="1">
      <c r="A113" s="13"/>
      <c r="B113" s="13"/>
      <c r="C113" s="13"/>
      <c r="D113" s="13"/>
      <c r="E113" s="189">
        <v>94</v>
      </c>
      <c r="F113" s="11" t="s">
        <v>4</v>
      </c>
      <c r="G113" s="11" t="s">
        <v>5</v>
      </c>
      <c r="H113" s="11" t="s">
        <v>5</v>
      </c>
      <c r="I113" s="154"/>
      <c r="J113" s="206" t="s">
        <v>24</v>
      </c>
      <c r="K113" s="154" t="s">
        <v>5</v>
      </c>
      <c r="L113" s="154" t="s">
        <v>6</v>
      </c>
      <c r="M113" s="154"/>
      <c r="N113" s="154">
        <v>5</v>
      </c>
      <c r="O113" s="154"/>
      <c r="P113" s="378">
        <v>41</v>
      </c>
      <c r="Q113" s="79" t="s">
        <v>715</v>
      </c>
      <c r="R113" s="32"/>
      <c r="S113" s="32"/>
      <c r="T113" s="33"/>
      <c r="U113" s="34"/>
      <c r="V113" s="34"/>
      <c r="W113" s="143"/>
      <c r="X113" s="32"/>
      <c r="Y113" s="32"/>
      <c r="Z113" s="32"/>
      <c r="AA113" s="32"/>
      <c r="AB113" s="32"/>
      <c r="AD113" s="158"/>
      <c r="AE113" s="32"/>
      <c r="AF113" s="32"/>
      <c r="AG113" s="32"/>
      <c r="AH113" s="32"/>
      <c r="AI113" s="32"/>
      <c r="AJ113" s="67"/>
      <c r="AK113" s="32"/>
      <c r="AL113" s="32"/>
      <c r="AM113" s="32"/>
      <c r="AN113" s="32"/>
      <c r="AO113" s="32"/>
      <c r="AP113" s="234"/>
      <c r="AQ113" s="234"/>
      <c r="AR113" s="67"/>
      <c r="AS113" s="32"/>
      <c r="AT113" s="32"/>
      <c r="AU113" s="32">
        <v>1602</v>
      </c>
      <c r="AV113" s="32"/>
      <c r="AW113" s="32"/>
      <c r="AX113" s="455"/>
      <c r="AY113" s="639"/>
      <c r="AZ113" s="639"/>
      <c r="BA113" s="234"/>
      <c r="BB113" s="234"/>
      <c r="BC113" s="639"/>
      <c r="BD113" s="234"/>
      <c r="BE113" s="731" t="e">
        <f t="shared" si="18"/>
        <v>#DIV/0!</v>
      </c>
      <c r="BF113" s="825"/>
      <c r="BG113" s="33"/>
      <c r="BH113" s="33"/>
    </row>
    <row r="114" spans="1:60" s="23" customFormat="1" ht="18.75">
      <c r="A114" s="13">
        <v>1</v>
      </c>
      <c r="B114" s="13">
        <v>1</v>
      </c>
      <c r="C114" s="13"/>
      <c r="D114" s="13" t="s">
        <v>3</v>
      </c>
      <c r="E114" s="189">
        <v>95</v>
      </c>
      <c r="F114" s="11" t="s">
        <v>4</v>
      </c>
      <c r="G114" s="11" t="s">
        <v>5</v>
      </c>
      <c r="H114" s="11" t="s">
        <v>5</v>
      </c>
      <c r="I114" s="154"/>
      <c r="J114" s="206" t="s">
        <v>24</v>
      </c>
      <c r="K114" s="154" t="s">
        <v>5</v>
      </c>
      <c r="L114" s="154" t="s">
        <v>24</v>
      </c>
      <c r="M114" s="154" t="s">
        <v>13</v>
      </c>
      <c r="N114" s="154"/>
      <c r="O114" s="154"/>
      <c r="P114" s="341">
        <v>46</v>
      </c>
      <c r="Q114" s="79" t="s">
        <v>496</v>
      </c>
      <c r="R114" s="32">
        <v>1000</v>
      </c>
      <c r="S114" s="32">
        <v>10000</v>
      </c>
      <c r="T114" s="33">
        <v>0</v>
      </c>
      <c r="U114" s="34">
        <v>-9337.98</v>
      </c>
      <c r="V114" s="34">
        <v>0</v>
      </c>
      <c r="W114" s="143" t="e">
        <f>V114/T114</f>
        <v>#DIV/0!</v>
      </c>
      <c r="X114" s="32"/>
      <c r="Y114" s="32">
        <v>21700</v>
      </c>
      <c r="Z114" s="32">
        <v>21700</v>
      </c>
      <c r="AA114" s="32">
        <v>0</v>
      </c>
      <c r="AB114" s="32">
        <v>0</v>
      </c>
      <c r="AC114" s="4"/>
      <c r="AD114" s="158">
        <f>Y114</f>
        <v>21700</v>
      </c>
      <c r="AE114" s="32">
        <v>-21700</v>
      </c>
      <c r="AF114" s="32"/>
      <c r="AG114" s="32">
        <f>Z114+AE114</f>
        <v>0</v>
      </c>
      <c r="AH114" s="32"/>
      <c r="AI114" s="32"/>
      <c r="AJ114" s="67">
        <f>25000+14350</f>
        <v>39350</v>
      </c>
      <c r="AK114" s="32"/>
      <c r="AL114" s="32"/>
      <c r="AM114" s="32">
        <v>0</v>
      </c>
      <c r="AN114" s="32">
        <v>0</v>
      </c>
      <c r="AO114" s="32">
        <v>0</v>
      </c>
      <c r="AP114" s="32">
        <v>0</v>
      </c>
      <c r="AQ114" s="32"/>
      <c r="AR114" s="67">
        <f t="shared" si="27"/>
        <v>0</v>
      </c>
      <c r="AS114" s="32"/>
      <c r="AT114" s="32"/>
      <c r="AU114" s="32"/>
      <c r="AV114" s="32"/>
      <c r="AW114" s="32"/>
      <c r="AX114" s="455"/>
      <c r="AY114" s="639"/>
      <c r="AZ114" s="639"/>
      <c r="BA114" s="234"/>
      <c r="BB114" s="234"/>
      <c r="BC114" s="639"/>
      <c r="BD114" s="234"/>
      <c r="BE114" s="731" t="e">
        <f t="shared" si="18"/>
        <v>#DIV/0!</v>
      </c>
      <c r="BF114" s="825"/>
      <c r="BG114" s="32"/>
      <c r="BH114" s="32"/>
    </row>
    <row r="115" spans="1:60" s="23" customFormat="1" ht="15.75">
      <c r="A115" s="13"/>
      <c r="B115" s="13"/>
      <c r="C115" s="13"/>
      <c r="D115" s="13"/>
      <c r="E115" s="189">
        <v>96</v>
      </c>
      <c r="F115" s="144" t="s">
        <v>76</v>
      </c>
      <c r="G115" s="154">
        <v>2</v>
      </c>
      <c r="H115" s="154">
        <v>0</v>
      </c>
      <c r="I115" s="154"/>
      <c r="J115" s="206" t="s">
        <v>24</v>
      </c>
      <c r="K115" s="154" t="s">
        <v>5</v>
      </c>
      <c r="L115" s="154" t="s">
        <v>6</v>
      </c>
      <c r="M115" s="210" t="s">
        <v>15</v>
      </c>
      <c r="N115" s="154"/>
      <c r="O115" s="154"/>
      <c r="P115" s="717">
        <v>43</v>
      </c>
      <c r="Q115" s="79" t="s">
        <v>796</v>
      </c>
      <c r="R115" s="32"/>
      <c r="S115" s="32"/>
      <c r="T115" s="33"/>
      <c r="U115" s="34"/>
      <c r="V115" s="34"/>
      <c r="W115" s="143"/>
      <c r="X115" s="32"/>
      <c r="Y115" s="32"/>
      <c r="Z115" s="32"/>
      <c r="AA115" s="32"/>
      <c r="AB115" s="32"/>
      <c r="AC115" s="4"/>
      <c r="AD115" s="158"/>
      <c r="AE115" s="32"/>
      <c r="AF115" s="32"/>
      <c r="AG115" s="32"/>
      <c r="AH115" s="32"/>
      <c r="AI115" s="32"/>
      <c r="AJ115" s="67"/>
      <c r="AK115" s="32"/>
      <c r="AL115" s="32"/>
      <c r="AM115" s="32"/>
      <c r="AN115" s="32"/>
      <c r="AO115" s="32"/>
      <c r="AP115" s="32"/>
      <c r="AQ115" s="32"/>
      <c r="AR115" s="67"/>
      <c r="AS115" s="32"/>
      <c r="AT115" s="32"/>
      <c r="AU115" s="32"/>
      <c r="AV115" s="32"/>
      <c r="AW115" s="32"/>
      <c r="AX115" s="455"/>
      <c r="AY115" s="455"/>
      <c r="AZ115" s="455"/>
      <c r="BA115" s="32"/>
      <c r="BB115" s="32"/>
      <c r="BC115" s="455"/>
      <c r="BD115" s="234"/>
      <c r="BE115" s="731"/>
      <c r="BF115" s="822"/>
      <c r="BG115" s="32"/>
      <c r="BH115" s="32"/>
    </row>
    <row r="116" spans="1:60" s="74" customFormat="1" ht="15" customHeight="1">
      <c r="A116" s="13"/>
      <c r="B116" s="13"/>
      <c r="C116" s="13"/>
      <c r="D116" s="13"/>
      <c r="E116" s="189">
        <v>97</v>
      </c>
      <c r="F116" s="11" t="s">
        <v>4</v>
      </c>
      <c r="G116" s="11" t="s">
        <v>5</v>
      </c>
      <c r="H116" s="11" t="s">
        <v>5</v>
      </c>
      <c r="I116" s="154"/>
      <c r="J116" s="206" t="s">
        <v>24</v>
      </c>
      <c r="K116" s="154" t="s">
        <v>5</v>
      </c>
      <c r="L116" s="154" t="s">
        <v>6</v>
      </c>
      <c r="M116" s="211"/>
      <c r="N116" s="211"/>
      <c r="O116" s="211"/>
      <c r="P116" s="378">
        <v>41</v>
      </c>
      <c r="Q116" s="79" t="s">
        <v>716</v>
      </c>
      <c r="R116" s="32">
        <v>3000</v>
      </c>
      <c r="S116" s="32">
        <v>0</v>
      </c>
      <c r="T116" s="32">
        <f>R116+S116</f>
        <v>3000</v>
      </c>
      <c r="U116" s="34">
        <v>-4124.25</v>
      </c>
      <c r="V116" s="34">
        <v>66</v>
      </c>
      <c r="W116" s="143">
        <f>V116/T116</f>
        <v>0.022</v>
      </c>
      <c r="X116" s="32">
        <v>-2500</v>
      </c>
      <c r="Y116" s="32">
        <v>1170</v>
      </c>
      <c r="Z116" s="32">
        <v>1170</v>
      </c>
      <c r="AA116" s="32">
        <v>0</v>
      </c>
      <c r="AB116" s="32">
        <v>0</v>
      </c>
      <c r="AC116" s="23"/>
      <c r="AD116" s="23"/>
      <c r="AE116" s="32">
        <v>2520</v>
      </c>
      <c r="AF116" s="32"/>
      <c r="AG116" s="32"/>
      <c r="AH116" s="32"/>
      <c r="AI116" s="32"/>
      <c r="AJ116" s="67">
        <f>150000-AJ1126</f>
        <v>142000</v>
      </c>
      <c r="AK116" s="32">
        <v>300</v>
      </c>
      <c r="AL116" s="32">
        <v>300</v>
      </c>
      <c r="AM116" s="32">
        <v>0</v>
      </c>
      <c r="AN116" s="32">
        <v>0</v>
      </c>
      <c r="AO116" s="32">
        <v>0</v>
      </c>
      <c r="AP116" s="32">
        <v>0</v>
      </c>
      <c r="AQ116" s="32"/>
      <c r="AR116" s="67">
        <f t="shared" si="27"/>
        <v>0</v>
      </c>
      <c r="AS116" s="32"/>
      <c r="AT116" s="32"/>
      <c r="AU116" s="32">
        <v>1602</v>
      </c>
      <c r="AV116" s="32"/>
      <c r="AW116" s="32"/>
      <c r="AX116" s="455"/>
      <c r="AY116" s="639"/>
      <c r="AZ116" s="639"/>
      <c r="BA116" s="234"/>
      <c r="BB116" s="234"/>
      <c r="BC116" s="639"/>
      <c r="BD116" s="234"/>
      <c r="BE116" s="731"/>
      <c r="BF116" s="825"/>
      <c r="BG116" s="826"/>
      <c r="BH116" s="826"/>
    </row>
    <row r="117" spans="1:60" s="74" customFormat="1" ht="15.75" customHeight="1">
      <c r="A117" s="13"/>
      <c r="B117" s="13"/>
      <c r="C117" s="13"/>
      <c r="D117" s="13"/>
      <c r="E117" s="189">
        <v>98</v>
      </c>
      <c r="F117" s="11" t="s">
        <v>4</v>
      </c>
      <c r="G117" s="11" t="s">
        <v>5</v>
      </c>
      <c r="H117" s="11" t="s">
        <v>5</v>
      </c>
      <c r="I117" s="154"/>
      <c r="J117" s="15" t="s">
        <v>24</v>
      </c>
      <c r="K117" s="16" t="s">
        <v>5</v>
      </c>
      <c r="L117" s="224">
        <v>7</v>
      </c>
      <c r="M117" s="368" t="s">
        <v>13</v>
      </c>
      <c r="N117" s="16">
        <v>3</v>
      </c>
      <c r="O117" s="16"/>
      <c r="P117" s="378">
        <v>41</v>
      </c>
      <c r="Q117" s="79" t="s">
        <v>590</v>
      </c>
      <c r="R117" s="32"/>
      <c r="S117" s="32"/>
      <c r="T117" s="32"/>
      <c r="U117" s="34"/>
      <c r="V117" s="34"/>
      <c r="W117" s="143"/>
      <c r="X117" s="32"/>
      <c r="Y117" s="32"/>
      <c r="Z117" s="32"/>
      <c r="AA117" s="32"/>
      <c r="AB117" s="32"/>
      <c r="AC117" s="23"/>
      <c r="AD117" s="23"/>
      <c r="AE117" s="32"/>
      <c r="AF117" s="32"/>
      <c r="AG117" s="32"/>
      <c r="AH117" s="32"/>
      <c r="AI117" s="32"/>
      <c r="AJ117" s="67"/>
      <c r="AK117" s="32"/>
      <c r="AL117" s="32"/>
      <c r="AM117" s="32"/>
      <c r="AN117" s="32"/>
      <c r="AO117" s="32"/>
      <c r="AP117" s="32"/>
      <c r="AQ117" s="32"/>
      <c r="AR117" s="67"/>
      <c r="AS117" s="32"/>
      <c r="AT117" s="32"/>
      <c r="AU117" s="32">
        <v>5811.94</v>
      </c>
      <c r="AV117" s="32"/>
      <c r="AW117" s="32"/>
      <c r="AX117" s="455"/>
      <c r="AY117" s="639"/>
      <c r="AZ117" s="639"/>
      <c r="BA117" s="234"/>
      <c r="BB117" s="234"/>
      <c r="BC117" s="639"/>
      <c r="BD117" s="234"/>
      <c r="BE117" s="731"/>
      <c r="BF117" s="825"/>
      <c r="BG117" s="826"/>
      <c r="BH117" s="826"/>
    </row>
    <row r="118" spans="1:60" s="74" customFormat="1" ht="15.75" customHeight="1">
      <c r="A118" s="12">
        <v>4</v>
      </c>
      <c r="B118" s="13">
        <v>2</v>
      </c>
      <c r="C118" s="13"/>
      <c r="D118" s="11" t="s">
        <v>3</v>
      </c>
      <c r="E118" s="189">
        <v>99</v>
      </c>
      <c r="F118" s="11" t="s">
        <v>4</v>
      </c>
      <c r="G118" s="11" t="s">
        <v>5</v>
      </c>
      <c r="H118" s="11" t="s">
        <v>5</v>
      </c>
      <c r="I118" s="154"/>
      <c r="J118" s="15" t="s">
        <v>24</v>
      </c>
      <c r="K118" s="16" t="s">
        <v>5</v>
      </c>
      <c r="L118" s="224">
        <v>7</v>
      </c>
      <c r="M118" s="368" t="s">
        <v>13</v>
      </c>
      <c r="N118" s="16">
        <v>3</v>
      </c>
      <c r="O118" s="16"/>
      <c r="P118" s="759">
        <v>46</v>
      </c>
      <c r="Q118" s="79" t="s">
        <v>590</v>
      </c>
      <c r="R118" s="32">
        <v>900</v>
      </c>
      <c r="S118" s="32">
        <v>6200</v>
      </c>
      <c r="T118" s="33">
        <v>900</v>
      </c>
      <c r="U118" s="34">
        <v>-9198.7</v>
      </c>
      <c r="V118" s="34">
        <v>0</v>
      </c>
      <c r="W118" s="143">
        <f>V118/T118</f>
        <v>0</v>
      </c>
      <c r="X118" s="32">
        <v>-900</v>
      </c>
      <c r="Y118" s="32">
        <v>0</v>
      </c>
      <c r="Z118" s="32">
        <v>0</v>
      </c>
      <c r="AA118" s="32">
        <v>0</v>
      </c>
      <c r="AB118" s="32">
        <v>0</v>
      </c>
      <c r="AC118" s="4"/>
      <c r="AD118" s="4"/>
      <c r="AE118" s="32">
        <v>0</v>
      </c>
      <c r="AF118" s="32">
        <v>0</v>
      </c>
      <c r="AG118" s="32">
        <v>0</v>
      </c>
      <c r="AH118" s="32"/>
      <c r="AI118" s="32"/>
      <c r="AJ118" s="67">
        <v>0</v>
      </c>
      <c r="AK118" s="32"/>
      <c r="AL118" s="32"/>
      <c r="AM118" s="32">
        <v>0</v>
      </c>
      <c r="AN118" s="32">
        <v>0</v>
      </c>
      <c r="AO118" s="32">
        <v>40000</v>
      </c>
      <c r="AP118" s="234">
        <v>29160</v>
      </c>
      <c r="AQ118" s="234">
        <v>0</v>
      </c>
      <c r="AR118" s="67">
        <v>0</v>
      </c>
      <c r="AS118" s="32"/>
      <c r="AT118" s="32">
        <v>38452</v>
      </c>
      <c r="AU118" s="32">
        <v>38452</v>
      </c>
      <c r="AV118" s="32"/>
      <c r="AW118" s="32"/>
      <c r="AX118" s="455"/>
      <c r="AY118" s="639"/>
      <c r="AZ118" s="639"/>
      <c r="BA118" s="234"/>
      <c r="BB118" s="234"/>
      <c r="BC118" s="639"/>
      <c r="BD118" s="234"/>
      <c r="BE118" s="731"/>
      <c r="BF118" s="825"/>
      <c r="BG118" s="826"/>
      <c r="BH118" s="826"/>
    </row>
    <row r="119" spans="1:60" s="23" customFormat="1" ht="15" customHeight="1">
      <c r="A119" s="13"/>
      <c r="B119" s="13"/>
      <c r="C119" s="13"/>
      <c r="D119" s="11"/>
      <c r="E119" s="189">
        <v>100</v>
      </c>
      <c r="F119" s="11" t="s">
        <v>4</v>
      </c>
      <c r="G119" s="11" t="s">
        <v>5</v>
      </c>
      <c r="H119" s="11" t="s">
        <v>5</v>
      </c>
      <c r="I119" s="154"/>
      <c r="J119" s="15" t="s">
        <v>24</v>
      </c>
      <c r="K119" s="16" t="s">
        <v>5</v>
      </c>
      <c r="L119" s="224">
        <v>7</v>
      </c>
      <c r="M119" s="368" t="s">
        <v>13</v>
      </c>
      <c r="N119" s="16">
        <v>3</v>
      </c>
      <c r="O119" s="16"/>
      <c r="P119" s="760" t="s">
        <v>648</v>
      </c>
      <c r="Q119" s="79" t="s">
        <v>590</v>
      </c>
      <c r="R119" s="32"/>
      <c r="S119" s="32"/>
      <c r="T119" s="33"/>
      <c r="U119" s="34"/>
      <c r="V119" s="34"/>
      <c r="W119" s="143"/>
      <c r="X119" s="32"/>
      <c r="Y119" s="32"/>
      <c r="Z119" s="32"/>
      <c r="AA119" s="32"/>
      <c r="AB119" s="32"/>
      <c r="AC119" s="4"/>
      <c r="AD119" s="4"/>
      <c r="AE119" s="32"/>
      <c r="AF119" s="32"/>
      <c r="AG119" s="32"/>
      <c r="AH119" s="32"/>
      <c r="AI119" s="32"/>
      <c r="AJ119" s="67"/>
      <c r="AK119" s="32"/>
      <c r="AL119" s="32"/>
      <c r="AM119" s="32"/>
      <c r="AN119" s="32"/>
      <c r="AO119" s="32"/>
      <c r="AP119" s="234"/>
      <c r="AQ119" s="234"/>
      <c r="AR119" s="67">
        <v>0</v>
      </c>
      <c r="AS119" s="32"/>
      <c r="AT119" s="32">
        <v>9816</v>
      </c>
      <c r="AU119" s="32">
        <v>9816</v>
      </c>
      <c r="AV119" s="32"/>
      <c r="AW119" s="32"/>
      <c r="AX119" s="455"/>
      <c r="AY119" s="639"/>
      <c r="AZ119" s="639"/>
      <c r="BA119" s="234"/>
      <c r="BB119" s="234"/>
      <c r="BC119" s="639"/>
      <c r="BD119" s="234"/>
      <c r="BE119" s="731"/>
      <c r="BF119" s="822"/>
      <c r="BG119" s="32"/>
      <c r="BH119" s="32"/>
    </row>
    <row r="120" spans="1:60" ht="15.75" customHeight="1">
      <c r="A120" s="13"/>
      <c r="B120" s="13"/>
      <c r="C120" s="13"/>
      <c r="D120" s="11"/>
      <c r="E120" s="189">
        <v>101</v>
      </c>
      <c r="F120" s="11" t="s">
        <v>4</v>
      </c>
      <c r="G120" s="11" t="s">
        <v>5</v>
      </c>
      <c r="H120" s="11" t="s">
        <v>5</v>
      </c>
      <c r="I120" s="154"/>
      <c r="J120" s="15" t="s">
        <v>24</v>
      </c>
      <c r="K120" s="16" t="s">
        <v>5</v>
      </c>
      <c r="L120" s="224">
        <v>7</v>
      </c>
      <c r="M120" s="368" t="s">
        <v>13</v>
      </c>
      <c r="N120" s="16">
        <v>3</v>
      </c>
      <c r="O120" s="16"/>
      <c r="P120" s="760" t="s">
        <v>649</v>
      </c>
      <c r="Q120" s="79" t="s">
        <v>590</v>
      </c>
      <c r="R120" s="32"/>
      <c r="S120" s="32"/>
      <c r="T120" s="33"/>
      <c r="U120" s="34"/>
      <c r="V120" s="34"/>
      <c r="W120" s="143"/>
      <c r="X120" s="32"/>
      <c r="Y120" s="32"/>
      <c r="Z120" s="32"/>
      <c r="AA120" s="32"/>
      <c r="AB120" s="32"/>
      <c r="AE120" s="32"/>
      <c r="AF120" s="32"/>
      <c r="AG120" s="32"/>
      <c r="AH120" s="32"/>
      <c r="AI120" s="32"/>
      <c r="AJ120" s="67"/>
      <c r="AK120" s="32"/>
      <c r="AL120" s="32"/>
      <c r="AM120" s="32"/>
      <c r="AN120" s="32"/>
      <c r="AO120" s="32"/>
      <c r="AP120" s="234"/>
      <c r="AQ120" s="234"/>
      <c r="AR120" s="67">
        <v>0</v>
      </c>
      <c r="AS120" s="32"/>
      <c r="AT120" s="32">
        <v>1732</v>
      </c>
      <c r="AU120" s="32">
        <v>1732</v>
      </c>
      <c r="AV120" s="32"/>
      <c r="AW120" s="32"/>
      <c r="AX120" s="455"/>
      <c r="AY120" s="639"/>
      <c r="AZ120" s="639"/>
      <c r="BA120" s="234"/>
      <c r="BB120" s="234"/>
      <c r="BC120" s="639"/>
      <c r="BD120" s="234"/>
      <c r="BE120" s="731"/>
      <c r="BF120" s="822"/>
      <c r="BG120" s="33"/>
      <c r="BH120" s="33"/>
    </row>
    <row r="121" spans="1:60" ht="15.75" hidden="1">
      <c r="A121" s="13"/>
      <c r="B121" s="13"/>
      <c r="C121" s="13"/>
      <c r="D121" s="13"/>
      <c r="E121" s="189">
        <v>102</v>
      </c>
      <c r="F121" s="11" t="s">
        <v>4</v>
      </c>
      <c r="G121" s="11" t="s">
        <v>5</v>
      </c>
      <c r="H121" s="11" t="s">
        <v>5</v>
      </c>
      <c r="I121" s="154"/>
      <c r="J121" s="206" t="s">
        <v>24</v>
      </c>
      <c r="K121" s="154" t="s">
        <v>5</v>
      </c>
      <c r="L121" s="154" t="s">
        <v>24</v>
      </c>
      <c r="M121" s="154" t="s">
        <v>13</v>
      </c>
      <c r="N121" s="154"/>
      <c r="O121" s="154"/>
      <c r="P121" s="341">
        <v>46</v>
      </c>
      <c r="Q121" s="79" t="s">
        <v>581</v>
      </c>
      <c r="R121" s="32"/>
      <c r="S121" s="32"/>
      <c r="T121" s="32"/>
      <c r="U121" s="34"/>
      <c r="V121" s="34"/>
      <c r="W121" s="143"/>
      <c r="X121" s="32"/>
      <c r="Y121" s="32"/>
      <c r="Z121" s="32"/>
      <c r="AA121" s="32"/>
      <c r="AB121" s="32"/>
      <c r="AC121" s="23"/>
      <c r="AD121" s="23"/>
      <c r="AE121" s="32"/>
      <c r="AF121" s="32"/>
      <c r="AG121" s="32"/>
      <c r="AH121" s="32"/>
      <c r="AI121" s="32"/>
      <c r="AJ121" s="67"/>
      <c r="AK121" s="32"/>
      <c r="AL121" s="32"/>
      <c r="AM121" s="32">
        <v>0</v>
      </c>
      <c r="AN121" s="32">
        <v>500</v>
      </c>
      <c r="AO121" s="32">
        <v>500</v>
      </c>
      <c r="AP121" s="234">
        <v>1124</v>
      </c>
      <c r="AQ121" s="234">
        <v>500</v>
      </c>
      <c r="AR121" s="67">
        <v>0</v>
      </c>
      <c r="AS121" s="32"/>
      <c r="AT121" s="32"/>
      <c r="AU121" s="32"/>
      <c r="AV121" s="32"/>
      <c r="AW121" s="32"/>
      <c r="AX121" s="455"/>
      <c r="AY121" s="639"/>
      <c r="AZ121" s="639"/>
      <c r="BA121" s="234"/>
      <c r="BB121" s="234"/>
      <c r="BC121" s="639"/>
      <c r="BD121" s="234"/>
      <c r="BE121" s="731"/>
      <c r="BF121" s="822"/>
      <c r="BG121" s="33"/>
      <c r="BH121" s="33"/>
    </row>
    <row r="122" spans="1:60" ht="15.75" hidden="1">
      <c r="A122" s="13">
        <v>10</v>
      </c>
      <c r="B122" s="13">
        <v>1</v>
      </c>
      <c r="C122" s="13"/>
      <c r="D122" s="13" t="s">
        <v>3</v>
      </c>
      <c r="E122" s="189">
        <v>103</v>
      </c>
      <c r="F122" s="11" t="s">
        <v>83</v>
      </c>
      <c r="G122" s="11" t="s">
        <v>6</v>
      </c>
      <c r="H122" s="11" t="s">
        <v>2</v>
      </c>
      <c r="I122" s="11"/>
      <c r="J122" s="206">
        <v>7</v>
      </c>
      <c r="K122" s="154">
        <v>1</v>
      </c>
      <c r="L122" s="154">
        <v>7</v>
      </c>
      <c r="M122" s="210" t="s">
        <v>13</v>
      </c>
      <c r="N122" s="154">
        <v>2</v>
      </c>
      <c r="O122" s="154">
        <v>2</v>
      </c>
      <c r="P122" s="182">
        <v>41</v>
      </c>
      <c r="Q122" s="79" t="s">
        <v>497</v>
      </c>
      <c r="R122" s="32">
        <v>3000</v>
      </c>
      <c r="S122" s="32">
        <v>0</v>
      </c>
      <c r="T122" s="33">
        <f>R122+S122</f>
        <v>3000</v>
      </c>
      <c r="U122" s="34">
        <v>-4124.25</v>
      </c>
      <c r="V122" s="34">
        <v>66</v>
      </c>
      <c r="W122" s="143">
        <f>V122/T122</f>
        <v>0.022</v>
      </c>
      <c r="X122" s="32">
        <v>-2500</v>
      </c>
      <c r="Y122" s="32">
        <v>1170</v>
      </c>
      <c r="Z122" s="32">
        <v>1170</v>
      </c>
      <c r="AA122" s="32">
        <v>0</v>
      </c>
      <c r="AB122" s="32">
        <v>0</v>
      </c>
      <c r="AE122" s="32">
        <v>2520</v>
      </c>
      <c r="AF122" s="32"/>
      <c r="AG122" s="32"/>
      <c r="AH122" s="32"/>
      <c r="AI122" s="32"/>
      <c r="AJ122" s="67">
        <v>8000</v>
      </c>
      <c r="AK122" s="32">
        <f>20000-88+8136-8300-2500-1501</f>
        <v>15747</v>
      </c>
      <c r="AL122" s="32">
        <v>15747</v>
      </c>
      <c r="AM122" s="32">
        <v>0</v>
      </c>
      <c r="AN122" s="32">
        <v>0</v>
      </c>
      <c r="AO122" s="32">
        <v>0</v>
      </c>
      <c r="AP122" s="32">
        <v>0</v>
      </c>
      <c r="AQ122" s="32">
        <v>0</v>
      </c>
      <c r="AR122" s="67">
        <v>0</v>
      </c>
      <c r="AS122" s="32"/>
      <c r="AT122" s="32"/>
      <c r="AU122" s="32"/>
      <c r="AV122" s="32"/>
      <c r="AW122" s="32"/>
      <c r="AX122" s="455"/>
      <c r="AY122" s="639"/>
      <c r="AZ122" s="639"/>
      <c r="BA122" s="234"/>
      <c r="BB122" s="234"/>
      <c r="BC122" s="639"/>
      <c r="BD122" s="234"/>
      <c r="BE122" s="731"/>
      <c r="BF122" s="822"/>
      <c r="BG122" s="33"/>
      <c r="BH122" s="33"/>
    </row>
    <row r="123" spans="1:60" ht="15.75" hidden="1">
      <c r="A123" s="13">
        <v>10</v>
      </c>
      <c r="B123" s="13">
        <v>1</v>
      </c>
      <c r="C123" s="13"/>
      <c r="D123" s="13" t="s">
        <v>3</v>
      </c>
      <c r="E123" s="189">
        <v>104</v>
      </c>
      <c r="F123" s="11" t="s">
        <v>83</v>
      </c>
      <c r="G123" s="11" t="s">
        <v>6</v>
      </c>
      <c r="H123" s="11" t="s">
        <v>2</v>
      </c>
      <c r="I123" s="11"/>
      <c r="J123" s="206">
        <v>7</v>
      </c>
      <c r="K123" s="154">
        <v>1</v>
      </c>
      <c r="L123" s="154">
        <v>7</v>
      </c>
      <c r="M123" s="210" t="s">
        <v>13</v>
      </c>
      <c r="N123" s="154">
        <v>2</v>
      </c>
      <c r="O123" s="154">
        <v>2</v>
      </c>
      <c r="P123" s="341">
        <v>46</v>
      </c>
      <c r="Q123" s="436" t="s">
        <v>606</v>
      </c>
      <c r="R123" s="32">
        <v>3000</v>
      </c>
      <c r="S123" s="32">
        <v>0</v>
      </c>
      <c r="T123" s="33">
        <f>R123+S123</f>
        <v>3000</v>
      </c>
      <c r="U123" s="34">
        <v>-4124.25</v>
      </c>
      <c r="V123" s="34">
        <v>66</v>
      </c>
      <c r="W123" s="143">
        <f>V123/T123</f>
        <v>0.022</v>
      </c>
      <c r="X123" s="32">
        <v>-2500</v>
      </c>
      <c r="Y123" s="32">
        <v>1170</v>
      </c>
      <c r="Z123" s="32">
        <v>1170</v>
      </c>
      <c r="AA123" s="32">
        <v>0</v>
      </c>
      <c r="AB123" s="32">
        <v>0</v>
      </c>
      <c r="AE123" s="32">
        <v>2520</v>
      </c>
      <c r="AF123" s="32"/>
      <c r="AG123" s="32"/>
      <c r="AH123" s="32"/>
      <c r="AI123" s="32"/>
      <c r="AJ123" s="67">
        <v>8000</v>
      </c>
      <c r="AK123" s="32">
        <v>1460</v>
      </c>
      <c r="AL123" s="32">
        <v>1459.45</v>
      </c>
      <c r="AM123" s="32">
        <v>0</v>
      </c>
      <c r="AN123" s="32">
        <v>0</v>
      </c>
      <c r="AO123" s="32">
        <v>0</v>
      </c>
      <c r="AP123" s="32">
        <v>0</v>
      </c>
      <c r="AQ123" s="32"/>
      <c r="AR123" s="67">
        <v>0</v>
      </c>
      <c r="AS123" s="32"/>
      <c r="AT123" s="32"/>
      <c r="AU123" s="32"/>
      <c r="AV123" s="32"/>
      <c r="AW123" s="32"/>
      <c r="AX123" s="455"/>
      <c r="AY123" s="639"/>
      <c r="AZ123" s="639"/>
      <c r="BA123" s="234"/>
      <c r="BB123" s="234"/>
      <c r="BC123" s="639"/>
      <c r="BD123" s="234"/>
      <c r="BE123" s="731"/>
      <c r="BF123" s="822"/>
      <c r="BG123" s="33"/>
      <c r="BH123" s="33"/>
    </row>
    <row r="124" spans="1:60" ht="15.75" customHeight="1" hidden="1">
      <c r="A124" s="13"/>
      <c r="B124" s="13"/>
      <c r="C124" s="13"/>
      <c r="D124" s="13"/>
      <c r="E124" s="189">
        <v>105</v>
      </c>
      <c r="F124" s="11" t="s">
        <v>4</v>
      </c>
      <c r="G124" s="11" t="s">
        <v>5</v>
      </c>
      <c r="H124" s="11" t="s">
        <v>5</v>
      </c>
      <c r="I124" s="154"/>
      <c r="J124" s="206" t="s">
        <v>24</v>
      </c>
      <c r="K124" s="154" t="s">
        <v>5</v>
      </c>
      <c r="L124" s="154" t="s">
        <v>24</v>
      </c>
      <c r="M124" s="154" t="s">
        <v>15</v>
      </c>
      <c r="N124" s="154"/>
      <c r="O124" s="154"/>
      <c r="P124" s="341">
        <v>46</v>
      </c>
      <c r="Q124" s="79" t="s">
        <v>607</v>
      </c>
      <c r="R124" s="32"/>
      <c r="S124" s="32"/>
      <c r="T124" s="33"/>
      <c r="U124" s="34"/>
      <c r="V124" s="34"/>
      <c r="W124" s="143"/>
      <c r="X124" s="32"/>
      <c r="Y124" s="32"/>
      <c r="Z124" s="32"/>
      <c r="AA124" s="32"/>
      <c r="AB124" s="32"/>
      <c r="AE124" s="32"/>
      <c r="AF124" s="32"/>
      <c r="AG124" s="32"/>
      <c r="AH124" s="32"/>
      <c r="AI124" s="32"/>
      <c r="AJ124" s="67"/>
      <c r="AK124" s="32"/>
      <c r="AL124" s="32"/>
      <c r="AM124" s="32"/>
      <c r="AN124" s="32"/>
      <c r="AO124" s="32"/>
      <c r="AP124" s="32"/>
      <c r="AQ124" s="32">
        <v>0</v>
      </c>
      <c r="AR124" s="238">
        <v>0</v>
      </c>
      <c r="AS124" s="234"/>
      <c r="AT124" s="234"/>
      <c r="AU124" s="234"/>
      <c r="AV124" s="32"/>
      <c r="AW124" s="32"/>
      <c r="AX124" s="455"/>
      <c r="AY124" s="639"/>
      <c r="AZ124" s="639"/>
      <c r="BA124" s="234"/>
      <c r="BB124" s="234"/>
      <c r="BC124" s="639"/>
      <c r="BD124" s="234"/>
      <c r="BE124" s="731"/>
      <c r="BF124" s="822"/>
      <c r="BG124" s="33"/>
      <c r="BH124" s="33"/>
    </row>
    <row r="125" spans="1:60" ht="15.75" hidden="1">
      <c r="A125" s="13">
        <v>1</v>
      </c>
      <c r="B125" s="13">
        <v>1</v>
      </c>
      <c r="C125" s="13"/>
      <c r="D125" s="13" t="s">
        <v>3</v>
      </c>
      <c r="E125" s="189">
        <v>106</v>
      </c>
      <c r="F125" s="11" t="s">
        <v>4</v>
      </c>
      <c r="G125" s="11" t="s">
        <v>5</v>
      </c>
      <c r="H125" s="11" t="s">
        <v>5</v>
      </c>
      <c r="I125" s="11"/>
      <c r="J125" s="206" t="s">
        <v>24</v>
      </c>
      <c r="K125" s="154" t="s">
        <v>5</v>
      </c>
      <c r="L125" s="154" t="s">
        <v>24</v>
      </c>
      <c r="M125" s="154" t="s">
        <v>15</v>
      </c>
      <c r="N125" s="154"/>
      <c r="O125" s="154"/>
      <c r="P125" s="341">
        <v>46</v>
      </c>
      <c r="Q125" s="79" t="s">
        <v>464</v>
      </c>
      <c r="R125" s="32">
        <v>1000</v>
      </c>
      <c r="S125" s="32">
        <v>10000</v>
      </c>
      <c r="T125" s="33">
        <v>0</v>
      </c>
      <c r="U125" s="34">
        <v>-9337.98</v>
      </c>
      <c r="V125" s="34">
        <v>0</v>
      </c>
      <c r="W125" s="143" t="e">
        <f>V125/T125</f>
        <v>#DIV/0!</v>
      </c>
      <c r="X125" s="32"/>
      <c r="Y125" s="32">
        <v>21700</v>
      </c>
      <c r="Z125" s="32">
        <v>21700</v>
      </c>
      <c r="AA125" s="32">
        <v>0</v>
      </c>
      <c r="AB125" s="32">
        <v>0</v>
      </c>
      <c r="AD125" s="158">
        <f>Y125</f>
        <v>21700</v>
      </c>
      <c r="AE125" s="32">
        <v>-21700</v>
      </c>
      <c r="AF125" s="32"/>
      <c r="AG125" s="32">
        <f>Z125+AE125</f>
        <v>0</v>
      </c>
      <c r="AH125" s="32"/>
      <c r="AI125" s="32">
        <v>35845</v>
      </c>
      <c r="AJ125" s="67">
        <f>25000+14350</f>
        <v>39350</v>
      </c>
      <c r="AK125" s="32"/>
      <c r="AL125" s="32"/>
      <c r="AM125" s="32">
        <v>0</v>
      </c>
      <c r="AN125" s="32">
        <v>0</v>
      </c>
      <c r="AO125" s="32">
        <v>0</v>
      </c>
      <c r="AP125" s="32">
        <v>0</v>
      </c>
      <c r="AQ125" s="32"/>
      <c r="AR125" s="67">
        <f>AM125</f>
        <v>0</v>
      </c>
      <c r="AS125" s="32"/>
      <c r="AT125" s="32"/>
      <c r="AU125" s="32"/>
      <c r="AV125" s="32"/>
      <c r="AW125" s="32"/>
      <c r="AX125" s="455"/>
      <c r="AY125" s="639"/>
      <c r="AZ125" s="639"/>
      <c r="BA125" s="234"/>
      <c r="BB125" s="234"/>
      <c r="BC125" s="639"/>
      <c r="BD125" s="234"/>
      <c r="BE125" s="731"/>
      <c r="BF125" s="822"/>
      <c r="BG125" s="33"/>
      <c r="BH125" s="33"/>
    </row>
    <row r="126" spans="1:60" s="23" customFormat="1" ht="15.75" customHeight="1" hidden="1">
      <c r="A126" s="13"/>
      <c r="B126" s="13"/>
      <c r="C126" s="13"/>
      <c r="D126" s="13"/>
      <c r="E126" s="189">
        <v>107</v>
      </c>
      <c r="F126" s="11" t="s">
        <v>4</v>
      </c>
      <c r="G126" s="11" t="s">
        <v>5</v>
      </c>
      <c r="H126" s="11" t="s">
        <v>5</v>
      </c>
      <c r="I126" s="11"/>
      <c r="J126" s="206" t="s">
        <v>24</v>
      </c>
      <c r="K126" s="154" t="s">
        <v>5</v>
      </c>
      <c r="L126" s="154" t="s">
        <v>24</v>
      </c>
      <c r="M126" s="154" t="s">
        <v>15</v>
      </c>
      <c r="N126" s="154">
        <v>1</v>
      </c>
      <c r="O126" s="154"/>
      <c r="P126" s="378">
        <v>41</v>
      </c>
      <c r="Q126" s="79" t="s">
        <v>643</v>
      </c>
      <c r="R126" s="32"/>
      <c r="S126" s="32"/>
      <c r="T126" s="33"/>
      <c r="U126" s="34"/>
      <c r="V126" s="34"/>
      <c r="W126" s="143"/>
      <c r="X126" s="32"/>
      <c r="Y126" s="32"/>
      <c r="Z126" s="32"/>
      <c r="AA126" s="32"/>
      <c r="AB126" s="32"/>
      <c r="AC126" s="4"/>
      <c r="AD126" s="158"/>
      <c r="AE126" s="32"/>
      <c r="AF126" s="32"/>
      <c r="AG126" s="32"/>
      <c r="AH126" s="32"/>
      <c r="AI126" s="32"/>
      <c r="AJ126" s="67"/>
      <c r="AK126" s="32"/>
      <c r="AL126" s="32"/>
      <c r="AM126" s="32"/>
      <c r="AN126" s="32"/>
      <c r="AO126" s="32"/>
      <c r="AP126" s="32"/>
      <c r="AQ126" s="32">
        <v>0</v>
      </c>
      <c r="AR126" s="67">
        <v>0</v>
      </c>
      <c r="AS126" s="32"/>
      <c r="AT126" s="32"/>
      <c r="AU126" s="32"/>
      <c r="AV126" s="32"/>
      <c r="AW126" s="32"/>
      <c r="AX126" s="455"/>
      <c r="AY126" s="639"/>
      <c r="AZ126" s="639"/>
      <c r="BA126" s="234"/>
      <c r="BB126" s="234"/>
      <c r="BC126" s="639"/>
      <c r="BD126" s="234"/>
      <c r="BE126" s="731"/>
      <c r="BF126" s="822"/>
      <c r="BG126" s="32"/>
      <c r="BH126" s="32"/>
    </row>
    <row r="127" spans="1:60" s="23" customFormat="1" ht="15.75" hidden="1">
      <c r="A127" s="13">
        <v>1</v>
      </c>
      <c r="B127" s="13">
        <v>1</v>
      </c>
      <c r="C127" s="13"/>
      <c r="D127" s="13" t="s">
        <v>3</v>
      </c>
      <c r="E127" s="189">
        <v>108</v>
      </c>
      <c r="F127" s="11" t="s">
        <v>4</v>
      </c>
      <c r="G127" s="11" t="s">
        <v>5</v>
      </c>
      <c r="H127" s="11" t="s">
        <v>5</v>
      </c>
      <c r="I127" s="11"/>
      <c r="J127" s="206" t="s">
        <v>24</v>
      </c>
      <c r="K127" s="154" t="s">
        <v>5</v>
      </c>
      <c r="L127" s="154" t="s">
        <v>24</v>
      </c>
      <c r="M127" s="154" t="s">
        <v>15</v>
      </c>
      <c r="N127" s="154" t="s">
        <v>71</v>
      </c>
      <c r="O127" s="154"/>
      <c r="P127" s="341">
        <v>46</v>
      </c>
      <c r="Q127" s="79" t="s">
        <v>72</v>
      </c>
      <c r="R127" s="32">
        <v>9000</v>
      </c>
      <c r="S127" s="32">
        <v>10000</v>
      </c>
      <c r="T127" s="33">
        <v>0</v>
      </c>
      <c r="U127" s="34">
        <v>-9337.98</v>
      </c>
      <c r="V127" s="34">
        <v>0</v>
      </c>
      <c r="W127" s="143" t="e">
        <f>V127/T127</f>
        <v>#DIV/0!</v>
      </c>
      <c r="X127" s="32"/>
      <c r="Y127" s="32">
        <v>0</v>
      </c>
      <c r="Z127" s="32">
        <v>0</v>
      </c>
      <c r="AA127" s="32">
        <v>0</v>
      </c>
      <c r="AB127" s="32">
        <v>0</v>
      </c>
      <c r="AC127" s="4"/>
      <c r="AD127" s="4"/>
      <c r="AE127" s="32"/>
      <c r="AF127" s="32">
        <v>9337.98</v>
      </c>
      <c r="AG127" s="32"/>
      <c r="AH127" s="32">
        <v>228.48</v>
      </c>
      <c r="AI127" s="32"/>
      <c r="AJ127" s="67"/>
      <c r="AK127" s="32"/>
      <c r="AL127" s="32"/>
      <c r="AM127" s="32">
        <v>0</v>
      </c>
      <c r="AN127" s="32">
        <v>0</v>
      </c>
      <c r="AO127" s="32">
        <v>0</v>
      </c>
      <c r="AP127" s="32">
        <v>0</v>
      </c>
      <c r="AQ127" s="32"/>
      <c r="AR127" s="67">
        <f>AM127</f>
        <v>0</v>
      </c>
      <c r="AS127" s="32"/>
      <c r="AT127" s="32"/>
      <c r="AU127" s="32"/>
      <c r="AV127" s="32"/>
      <c r="AW127" s="32"/>
      <c r="AX127" s="455"/>
      <c r="AY127" s="639"/>
      <c r="AZ127" s="639"/>
      <c r="BA127" s="234"/>
      <c r="BB127" s="234"/>
      <c r="BC127" s="639"/>
      <c r="BD127" s="234"/>
      <c r="BE127" s="731"/>
      <c r="BF127" s="822"/>
      <c r="BG127" s="32"/>
      <c r="BH127" s="32"/>
    </row>
    <row r="128" spans="1:60" s="23" customFormat="1" ht="15.75" hidden="1">
      <c r="A128" s="13"/>
      <c r="B128" s="13"/>
      <c r="C128" s="13"/>
      <c r="D128" s="13"/>
      <c r="E128" s="189">
        <v>109</v>
      </c>
      <c r="F128" s="144" t="s">
        <v>76</v>
      </c>
      <c r="G128" s="154">
        <v>2</v>
      </c>
      <c r="H128" s="154">
        <v>0</v>
      </c>
      <c r="I128" s="11"/>
      <c r="J128" s="206">
        <v>7</v>
      </c>
      <c r="K128" s="154">
        <v>1</v>
      </c>
      <c r="L128" s="154">
        <v>7</v>
      </c>
      <c r="M128" s="154" t="s">
        <v>15</v>
      </c>
      <c r="N128" s="154">
        <v>1</v>
      </c>
      <c r="O128" s="154"/>
      <c r="P128" s="341">
        <v>46</v>
      </c>
      <c r="Q128" s="79" t="s">
        <v>655</v>
      </c>
      <c r="R128" s="633"/>
      <c r="S128" s="633"/>
      <c r="T128" s="634"/>
      <c r="U128" s="635"/>
      <c r="V128" s="636"/>
      <c r="W128" s="327"/>
      <c r="X128" s="633"/>
      <c r="Y128" s="633"/>
      <c r="Z128" s="633"/>
      <c r="AA128" s="633"/>
      <c r="AB128" s="455"/>
      <c r="AC128" s="4"/>
      <c r="AD128" s="4"/>
      <c r="AE128" s="633"/>
      <c r="AF128" s="633"/>
      <c r="AG128" s="633"/>
      <c r="AH128" s="455"/>
      <c r="AI128" s="455"/>
      <c r="AJ128" s="193"/>
      <c r="AK128" s="455"/>
      <c r="AL128" s="455"/>
      <c r="AM128" s="455"/>
      <c r="AN128" s="455"/>
      <c r="AO128" s="455"/>
      <c r="AP128" s="455"/>
      <c r="AQ128" s="455"/>
      <c r="AR128" s="193"/>
      <c r="AS128" s="455"/>
      <c r="AT128" s="455"/>
      <c r="AU128" s="455"/>
      <c r="AV128" s="455"/>
      <c r="AW128" s="455"/>
      <c r="AX128" s="455"/>
      <c r="AY128" s="639"/>
      <c r="AZ128" s="639"/>
      <c r="BA128" s="234"/>
      <c r="BB128" s="234"/>
      <c r="BC128" s="639"/>
      <c r="BD128" s="234"/>
      <c r="BE128" s="731"/>
      <c r="BF128" s="822"/>
      <c r="BG128" s="32"/>
      <c r="BH128" s="32"/>
    </row>
    <row r="129" spans="1:60" s="23" customFormat="1" ht="15.75">
      <c r="A129" s="13"/>
      <c r="B129" s="13"/>
      <c r="C129" s="13"/>
      <c r="D129" s="13"/>
      <c r="E129" s="189">
        <v>110</v>
      </c>
      <c r="F129" s="11" t="s">
        <v>4</v>
      </c>
      <c r="G129" s="11" t="s">
        <v>5</v>
      </c>
      <c r="H129" s="11" t="s">
        <v>5</v>
      </c>
      <c r="I129" s="11"/>
      <c r="J129" s="206" t="s">
        <v>24</v>
      </c>
      <c r="K129" s="154" t="s">
        <v>5</v>
      </c>
      <c r="L129" s="154">
        <v>9</v>
      </c>
      <c r="M129" s="154" t="s">
        <v>15</v>
      </c>
      <c r="N129" s="154"/>
      <c r="O129" s="154"/>
      <c r="P129" s="378">
        <v>41</v>
      </c>
      <c r="Q129" s="79" t="s">
        <v>737</v>
      </c>
      <c r="R129" s="633"/>
      <c r="S129" s="633"/>
      <c r="T129" s="634"/>
      <c r="U129" s="635"/>
      <c r="V129" s="636"/>
      <c r="W129" s="327"/>
      <c r="X129" s="633"/>
      <c r="Y129" s="633"/>
      <c r="Z129" s="633"/>
      <c r="AA129" s="633"/>
      <c r="AB129" s="455"/>
      <c r="AC129" s="4"/>
      <c r="AD129" s="4"/>
      <c r="AE129" s="633"/>
      <c r="AF129" s="633"/>
      <c r="AG129" s="633"/>
      <c r="AH129" s="455"/>
      <c r="AI129" s="455"/>
      <c r="AJ129" s="193"/>
      <c r="AK129" s="455"/>
      <c r="AL129" s="455"/>
      <c r="AM129" s="455"/>
      <c r="AN129" s="455"/>
      <c r="AO129" s="455"/>
      <c r="AP129" s="455"/>
      <c r="AQ129" s="455"/>
      <c r="AR129" s="193"/>
      <c r="AS129" s="455"/>
      <c r="AT129" s="455"/>
      <c r="AU129" s="455">
        <v>410</v>
      </c>
      <c r="AV129" s="455"/>
      <c r="AW129" s="455"/>
      <c r="AX129" s="455"/>
      <c r="AY129" s="639"/>
      <c r="AZ129" s="639"/>
      <c r="BA129" s="234"/>
      <c r="BB129" s="234"/>
      <c r="BC129" s="639"/>
      <c r="BD129" s="234"/>
      <c r="BE129" s="731"/>
      <c r="BF129" s="822"/>
      <c r="BG129" s="32"/>
      <c r="BH129" s="32"/>
    </row>
    <row r="130" spans="1:60" ht="15.75">
      <c r="A130" s="13">
        <v>1</v>
      </c>
      <c r="B130" s="13">
        <v>1</v>
      </c>
      <c r="C130" s="13"/>
      <c r="D130" s="13" t="s">
        <v>10</v>
      </c>
      <c r="E130" s="386">
        <v>111</v>
      </c>
      <c r="F130" s="298" t="s">
        <v>4</v>
      </c>
      <c r="G130" s="298" t="s">
        <v>5</v>
      </c>
      <c r="H130" s="298" t="s">
        <v>5</v>
      </c>
      <c r="I130" s="298"/>
      <c r="J130" s="315" t="s">
        <v>24</v>
      </c>
      <c r="K130" s="298" t="s">
        <v>5</v>
      </c>
      <c r="L130" s="298"/>
      <c r="M130" s="298"/>
      <c r="N130" s="298"/>
      <c r="O130" s="298"/>
      <c r="P130" s="315"/>
      <c r="Q130" s="316" t="s">
        <v>806</v>
      </c>
      <c r="R130" s="298">
        <f>SUM(R103:R127)</f>
        <v>32900</v>
      </c>
      <c r="S130" s="298">
        <v>10000</v>
      </c>
      <c r="T130" s="298">
        <f>SUM(T103:T127)</f>
        <v>19900</v>
      </c>
      <c r="U130" s="298">
        <v>-19920.08</v>
      </c>
      <c r="V130" s="315">
        <f>SUM(V103:V127)</f>
        <v>199.2</v>
      </c>
      <c r="W130" s="298">
        <f>V130/T130</f>
        <v>0.010010050251256281</v>
      </c>
      <c r="X130" s="298">
        <f>SUM(X103:X127)</f>
        <v>-35400</v>
      </c>
      <c r="Y130" s="298">
        <f>SUM(Y103:Y127)</f>
        <v>72760</v>
      </c>
      <c r="Z130" s="298">
        <f>SUM(Z103:Z127)</f>
        <v>72760</v>
      </c>
      <c r="AA130" s="298">
        <f>SUM(AA103:AA127)</f>
        <v>0</v>
      </c>
      <c r="AB130" s="315">
        <f>SUM(AB103:AB127)</f>
        <v>0</v>
      </c>
      <c r="AC130" s="298"/>
      <c r="AD130" s="298"/>
      <c r="AE130" s="298">
        <f aca="true" t="shared" si="28" ref="AE130:AK130">SUM(AE103:AE127)</f>
        <v>-45690</v>
      </c>
      <c r="AF130" s="298">
        <f t="shared" si="28"/>
        <v>19920.08</v>
      </c>
      <c r="AG130" s="298">
        <f t="shared" si="28"/>
        <v>8000</v>
      </c>
      <c r="AH130" s="347">
        <f t="shared" si="28"/>
        <v>2880.48</v>
      </c>
      <c r="AI130" s="347">
        <f t="shared" si="28"/>
        <v>51101.92</v>
      </c>
      <c r="AJ130" s="347">
        <f t="shared" si="28"/>
        <v>258100</v>
      </c>
      <c r="AK130" s="347">
        <f t="shared" si="28"/>
        <v>20007</v>
      </c>
      <c r="AL130" s="347">
        <f aca="true" t="shared" si="29" ref="AL130:AV130">SUM(AL103:AL129)</f>
        <v>17506.45</v>
      </c>
      <c r="AM130" s="347">
        <f t="shared" si="29"/>
        <v>11000</v>
      </c>
      <c r="AN130" s="347">
        <f t="shared" si="29"/>
        <v>11500</v>
      </c>
      <c r="AO130" s="347">
        <f t="shared" si="29"/>
        <v>45500</v>
      </c>
      <c r="AP130" s="347">
        <f t="shared" si="29"/>
        <v>36124</v>
      </c>
      <c r="AQ130" s="347">
        <f t="shared" si="29"/>
        <v>1340</v>
      </c>
      <c r="AR130" s="347">
        <f t="shared" si="29"/>
        <v>0</v>
      </c>
      <c r="AS130" s="347">
        <f t="shared" si="29"/>
        <v>840</v>
      </c>
      <c r="AT130" s="347">
        <f t="shared" si="29"/>
        <v>50000</v>
      </c>
      <c r="AU130" s="347">
        <f t="shared" si="29"/>
        <v>59425.94</v>
      </c>
      <c r="AV130" s="347">
        <f t="shared" si="29"/>
        <v>0</v>
      </c>
      <c r="AW130" s="347"/>
      <c r="AX130" s="347">
        <f aca="true" t="shared" si="30" ref="AX130:BH130">SUM(AX103:AX129)</f>
        <v>0</v>
      </c>
      <c r="AY130" s="347">
        <f t="shared" si="30"/>
        <v>0</v>
      </c>
      <c r="AZ130" s="347">
        <f t="shared" si="30"/>
        <v>0</v>
      </c>
      <c r="BA130" s="347">
        <f t="shared" si="30"/>
        <v>0</v>
      </c>
      <c r="BB130" s="347">
        <f t="shared" si="30"/>
        <v>0</v>
      </c>
      <c r="BC130" s="347">
        <f t="shared" si="30"/>
        <v>0</v>
      </c>
      <c r="BD130" s="347">
        <f t="shared" si="30"/>
        <v>0</v>
      </c>
      <c r="BE130" s="347" t="e">
        <f t="shared" si="30"/>
        <v>#DIV/0!</v>
      </c>
      <c r="BF130" s="347">
        <f t="shared" si="30"/>
        <v>0</v>
      </c>
      <c r="BG130" s="347">
        <f t="shared" si="30"/>
        <v>0</v>
      </c>
      <c r="BH130" s="347">
        <f t="shared" si="30"/>
        <v>0</v>
      </c>
    </row>
    <row r="131" spans="1:60" s="23" customFormat="1" ht="15.75">
      <c r="A131" s="13">
        <v>1</v>
      </c>
      <c r="B131" s="13">
        <v>1</v>
      </c>
      <c r="C131" s="13"/>
      <c r="D131" s="13" t="s">
        <v>10</v>
      </c>
      <c r="E131" s="386">
        <v>112</v>
      </c>
      <c r="F131" s="277" t="s">
        <v>4</v>
      </c>
      <c r="G131" s="277" t="s">
        <v>5</v>
      </c>
      <c r="H131" s="277" t="s">
        <v>5</v>
      </c>
      <c r="I131" s="277"/>
      <c r="J131" s="315" t="s">
        <v>24</v>
      </c>
      <c r="K131" s="298"/>
      <c r="L131" s="298"/>
      <c r="M131" s="298"/>
      <c r="N131" s="298"/>
      <c r="O131" s="298"/>
      <c r="P131" s="316"/>
      <c r="Q131" s="317" t="s">
        <v>193</v>
      </c>
      <c r="R131" s="279">
        <f>SUM(R130)</f>
        <v>32900</v>
      </c>
      <c r="S131" s="279">
        <v>10000</v>
      </c>
      <c r="T131" s="279">
        <f>SUM(T130)</f>
        <v>19900</v>
      </c>
      <c r="U131" s="280">
        <v>-26811.08</v>
      </c>
      <c r="V131" s="280">
        <f>SUM(V130)</f>
        <v>199.2</v>
      </c>
      <c r="W131" s="281">
        <f>V131/T131</f>
        <v>0.010010050251256281</v>
      </c>
      <c r="X131" s="279">
        <f>SUM(X130)</f>
        <v>-35400</v>
      </c>
      <c r="Y131" s="279">
        <f>SUM(Y130)</f>
        <v>72760</v>
      </c>
      <c r="Z131" s="279">
        <f>SUM(Z130)</f>
        <v>72760</v>
      </c>
      <c r="AA131" s="279">
        <f>SUM(AA130)</f>
        <v>0</v>
      </c>
      <c r="AB131" s="279">
        <f>SUM(AB130)</f>
        <v>0</v>
      </c>
      <c r="AC131" s="282"/>
      <c r="AD131" s="282"/>
      <c r="AE131" s="279">
        <f>SUM(AE130)</f>
        <v>-45690</v>
      </c>
      <c r="AF131" s="279">
        <f>SUM(AF130)</f>
        <v>19920.08</v>
      </c>
      <c r="AG131" s="279">
        <f>SUM(AG130)</f>
        <v>8000</v>
      </c>
      <c r="AH131" s="279">
        <f>SUM(AH130)</f>
        <v>2880.48</v>
      </c>
      <c r="AI131" s="279">
        <f aca="true" t="shared" si="31" ref="AI131:AV131">SUM(AI130)</f>
        <v>51101.92</v>
      </c>
      <c r="AJ131" s="279">
        <f t="shared" si="31"/>
        <v>258100</v>
      </c>
      <c r="AK131" s="279">
        <f t="shared" si="31"/>
        <v>20007</v>
      </c>
      <c r="AL131" s="279">
        <f t="shared" si="31"/>
        <v>17506.45</v>
      </c>
      <c r="AM131" s="279">
        <f t="shared" si="31"/>
        <v>11000</v>
      </c>
      <c r="AN131" s="279">
        <f t="shared" si="31"/>
        <v>11500</v>
      </c>
      <c r="AO131" s="279">
        <f t="shared" si="31"/>
        <v>45500</v>
      </c>
      <c r="AP131" s="279">
        <f t="shared" si="31"/>
        <v>36124</v>
      </c>
      <c r="AQ131" s="279">
        <f t="shared" si="31"/>
        <v>1340</v>
      </c>
      <c r="AR131" s="283">
        <f t="shared" si="31"/>
        <v>0</v>
      </c>
      <c r="AS131" s="279">
        <f t="shared" si="31"/>
        <v>840</v>
      </c>
      <c r="AT131" s="279">
        <f t="shared" si="31"/>
        <v>50000</v>
      </c>
      <c r="AU131" s="279">
        <f>SUM(AU130)</f>
        <v>59425.94</v>
      </c>
      <c r="AV131" s="279">
        <f t="shared" si="31"/>
        <v>0</v>
      </c>
      <c r="AW131" s="279"/>
      <c r="AX131" s="279">
        <f>SUM(AX130)</f>
        <v>0</v>
      </c>
      <c r="AY131" s="279">
        <f aca="true" t="shared" si="32" ref="AY131:BH131">SUM(AY130)</f>
        <v>0</v>
      </c>
      <c r="AZ131" s="279">
        <f t="shared" si="32"/>
        <v>0</v>
      </c>
      <c r="BA131" s="279">
        <f t="shared" si="32"/>
        <v>0</v>
      </c>
      <c r="BB131" s="279">
        <f t="shared" si="32"/>
        <v>0</v>
      </c>
      <c r="BC131" s="279">
        <f t="shared" si="32"/>
        <v>0</v>
      </c>
      <c r="BD131" s="279">
        <f t="shared" si="32"/>
        <v>0</v>
      </c>
      <c r="BE131" s="279" t="e">
        <f t="shared" si="32"/>
        <v>#DIV/0!</v>
      </c>
      <c r="BF131" s="279">
        <f t="shared" si="32"/>
        <v>0</v>
      </c>
      <c r="BG131" s="279">
        <f t="shared" si="32"/>
        <v>0</v>
      </c>
      <c r="BH131" s="279">
        <f t="shared" si="32"/>
        <v>0</v>
      </c>
    </row>
    <row r="132" spans="1:60" s="23" customFormat="1" ht="15.75" hidden="1">
      <c r="A132" s="13"/>
      <c r="B132" s="13"/>
      <c r="C132" s="13"/>
      <c r="D132" s="13"/>
      <c r="E132" s="189">
        <v>113</v>
      </c>
      <c r="F132" s="230" t="s">
        <v>4</v>
      </c>
      <c r="G132" s="230" t="s">
        <v>5</v>
      </c>
      <c r="H132" s="230" t="s">
        <v>5</v>
      </c>
      <c r="I132" s="230"/>
      <c r="J132" s="637">
        <v>8</v>
      </c>
      <c r="K132" s="389">
        <v>2</v>
      </c>
      <c r="L132" s="389"/>
      <c r="M132" s="389"/>
      <c r="N132" s="389"/>
      <c r="O132" s="389"/>
      <c r="P132" s="378"/>
      <c r="Q132" s="638" t="s">
        <v>739</v>
      </c>
      <c r="R132" s="234"/>
      <c r="S132" s="234"/>
      <c r="T132" s="234"/>
      <c r="U132" s="235"/>
      <c r="V132" s="235"/>
      <c r="W132" s="236"/>
      <c r="X132" s="234"/>
      <c r="Y132" s="234"/>
      <c r="Z132" s="234"/>
      <c r="AA132" s="234"/>
      <c r="AB132" s="234"/>
      <c r="AC132" s="237"/>
      <c r="AD132" s="237"/>
      <c r="AE132" s="234"/>
      <c r="AF132" s="234"/>
      <c r="AG132" s="234"/>
      <c r="AH132" s="234"/>
      <c r="AI132" s="234"/>
      <c r="AJ132" s="234"/>
      <c r="AK132" s="234"/>
      <c r="AL132" s="234">
        <v>13130</v>
      </c>
      <c r="AM132" s="234"/>
      <c r="AN132" s="234"/>
      <c r="AO132" s="234"/>
      <c r="AP132" s="234"/>
      <c r="AQ132" s="234"/>
      <c r="AR132" s="238"/>
      <c r="AS132" s="234"/>
      <c r="AT132" s="234"/>
      <c r="AU132" s="234"/>
      <c r="AV132" s="234"/>
      <c r="AW132" s="234"/>
      <c r="AX132" s="639"/>
      <c r="AY132" s="639"/>
      <c r="AZ132" s="639"/>
      <c r="BA132" s="234"/>
      <c r="BB132" s="234"/>
      <c r="BC132" s="639"/>
      <c r="BD132" s="234"/>
      <c r="BE132" s="731" t="e">
        <f t="shared" si="18"/>
        <v>#DIV/0!</v>
      </c>
      <c r="BF132" s="32"/>
      <c r="BG132" s="32"/>
      <c r="BH132" s="32"/>
    </row>
    <row r="133" spans="1:60" s="23" customFormat="1" ht="30">
      <c r="A133" s="13">
        <v>1</v>
      </c>
      <c r="B133" s="13">
        <v>1</v>
      </c>
      <c r="C133" s="13"/>
      <c r="D133" s="13" t="s">
        <v>3</v>
      </c>
      <c r="E133" s="189">
        <v>114</v>
      </c>
      <c r="F133" s="11" t="s">
        <v>51</v>
      </c>
      <c r="G133" s="11" t="s">
        <v>11</v>
      </c>
      <c r="H133" s="11" t="s">
        <v>2</v>
      </c>
      <c r="I133" s="11"/>
      <c r="J133" s="206" t="s">
        <v>6</v>
      </c>
      <c r="K133" s="154" t="s">
        <v>12</v>
      </c>
      <c r="L133" s="154" t="s">
        <v>12</v>
      </c>
      <c r="M133" s="154" t="s">
        <v>34</v>
      </c>
      <c r="N133" s="154"/>
      <c r="O133" s="154"/>
      <c r="P133" s="182" t="s">
        <v>7</v>
      </c>
      <c r="Q133" s="79" t="s">
        <v>75</v>
      </c>
      <c r="R133" s="32">
        <v>20</v>
      </c>
      <c r="S133" s="32">
        <v>0</v>
      </c>
      <c r="T133" s="33">
        <f>R133+S133</f>
        <v>20</v>
      </c>
      <c r="U133" s="34">
        <v>-15.9</v>
      </c>
      <c r="V133" s="34">
        <v>0</v>
      </c>
      <c r="W133" s="143">
        <f>V133/T133</f>
        <v>0</v>
      </c>
      <c r="X133" s="32"/>
      <c r="Y133" s="32">
        <v>20</v>
      </c>
      <c r="Z133" s="32">
        <v>20</v>
      </c>
      <c r="AA133" s="32">
        <v>20</v>
      </c>
      <c r="AB133" s="32">
        <v>20</v>
      </c>
      <c r="AC133" s="4"/>
      <c r="AD133" s="4"/>
      <c r="AE133" s="32"/>
      <c r="AF133" s="32">
        <v>15.9</v>
      </c>
      <c r="AG133" s="32">
        <f>Z133+AE133</f>
        <v>20</v>
      </c>
      <c r="AH133" s="32"/>
      <c r="AI133" s="32"/>
      <c r="AJ133" s="67">
        <f>AG133</f>
        <v>20</v>
      </c>
      <c r="AK133" s="32"/>
      <c r="AL133" s="32"/>
      <c r="AM133" s="32">
        <v>0</v>
      </c>
      <c r="AN133" s="32">
        <v>0</v>
      </c>
      <c r="AO133" s="32">
        <v>0</v>
      </c>
      <c r="AP133" s="234"/>
      <c r="AQ133" s="234">
        <v>0</v>
      </c>
      <c r="AR133" s="67">
        <f>AM133</f>
        <v>0</v>
      </c>
      <c r="AS133" s="32">
        <v>-187.2</v>
      </c>
      <c r="AT133" s="32"/>
      <c r="AU133" s="32"/>
      <c r="AV133" s="32"/>
      <c r="AW133" s="32"/>
      <c r="AX133" s="455"/>
      <c r="AY133" s="639"/>
      <c r="AZ133" s="639"/>
      <c r="BA133" s="234"/>
      <c r="BB133" s="234"/>
      <c r="BC133" s="639"/>
      <c r="BD133" s="234"/>
      <c r="BE133" s="731"/>
      <c r="BF133" s="822"/>
      <c r="BG133" s="32"/>
      <c r="BH133" s="32"/>
    </row>
    <row r="134" spans="1:60" ht="30">
      <c r="A134" s="13">
        <v>1</v>
      </c>
      <c r="B134" s="13">
        <v>1</v>
      </c>
      <c r="C134" s="13"/>
      <c r="D134" s="13" t="s">
        <v>3</v>
      </c>
      <c r="E134" s="189">
        <v>115</v>
      </c>
      <c r="F134" s="11" t="s">
        <v>51</v>
      </c>
      <c r="G134" s="11" t="s">
        <v>11</v>
      </c>
      <c r="H134" s="11" t="s">
        <v>2</v>
      </c>
      <c r="I134" s="11"/>
      <c r="J134" s="206" t="s">
        <v>6</v>
      </c>
      <c r="K134" s="154" t="s">
        <v>12</v>
      </c>
      <c r="L134" s="154">
        <v>7</v>
      </c>
      <c r="M134" s="210" t="s">
        <v>19</v>
      </c>
      <c r="N134" s="154"/>
      <c r="O134" s="154"/>
      <c r="P134" s="182" t="s">
        <v>7</v>
      </c>
      <c r="Q134" s="79" t="s">
        <v>467</v>
      </c>
      <c r="R134" s="32">
        <v>20</v>
      </c>
      <c r="S134" s="32">
        <v>0</v>
      </c>
      <c r="T134" s="33">
        <f>R134+S134</f>
        <v>20</v>
      </c>
      <c r="U134" s="34">
        <v>-15.9</v>
      </c>
      <c r="V134" s="34">
        <v>0</v>
      </c>
      <c r="W134" s="143">
        <f>V134/T134</f>
        <v>0</v>
      </c>
      <c r="X134" s="32"/>
      <c r="Y134" s="32">
        <v>20</v>
      </c>
      <c r="Z134" s="32">
        <v>20</v>
      </c>
      <c r="AA134" s="32">
        <v>20</v>
      </c>
      <c r="AB134" s="32">
        <v>20</v>
      </c>
      <c r="AE134" s="32"/>
      <c r="AF134" s="32">
        <v>15.9</v>
      </c>
      <c r="AG134" s="32">
        <f>Z134+AE134</f>
        <v>20</v>
      </c>
      <c r="AH134" s="32"/>
      <c r="AI134" s="32">
        <v>500</v>
      </c>
      <c r="AJ134" s="67">
        <f>AG134</f>
        <v>20</v>
      </c>
      <c r="AK134" s="32">
        <v>1200</v>
      </c>
      <c r="AL134" s="32">
        <v>1200</v>
      </c>
      <c r="AM134" s="32">
        <v>1200</v>
      </c>
      <c r="AN134" s="32">
        <v>1200</v>
      </c>
      <c r="AO134" s="32">
        <v>1200</v>
      </c>
      <c r="AP134" s="234">
        <v>1200</v>
      </c>
      <c r="AQ134" s="234">
        <v>1200</v>
      </c>
      <c r="AR134" s="67">
        <f>AK134</f>
        <v>1200</v>
      </c>
      <c r="AS134" s="32">
        <v>1200</v>
      </c>
      <c r="AT134" s="32">
        <v>1200</v>
      </c>
      <c r="AU134" s="32">
        <v>1200</v>
      </c>
      <c r="AV134" s="32">
        <v>1200</v>
      </c>
      <c r="AW134" s="682">
        <v>100</v>
      </c>
      <c r="AX134" s="455">
        <v>800</v>
      </c>
      <c r="AY134" s="639">
        <v>1200</v>
      </c>
      <c r="AZ134" s="639">
        <v>1200</v>
      </c>
      <c r="BA134" s="234">
        <v>1200</v>
      </c>
      <c r="BB134" s="234">
        <v>1200</v>
      </c>
      <c r="BC134" s="639">
        <v>1200</v>
      </c>
      <c r="BD134" s="234">
        <v>900</v>
      </c>
      <c r="BE134" s="731">
        <f t="shared" si="18"/>
        <v>75</v>
      </c>
      <c r="BF134" s="822">
        <v>1200</v>
      </c>
      <c r="BG134" s="33">
        <v>1200</v>
      </c>
      <c r="BH134" s="33">
        <v>1200</v>
      </c>
    </row>
    <row r="135" spans="1:60" ht="15.75">
      <c r="A135" s="13">
        <v>1</v>
      </c>
      <c r="B135" s="13">
        <v>1</v>
      </c>
      <c r="C135" s="13"/>
      <c r="D135" s="13" t="s">
        <v>10</v>
      </c>
      <c r="E135" s="385">
        <v>116</v>
      </c>
      <c r="F135" s="213" t="s">
        <v>51</v>
      </c>
      <c r="G135" s="213" t="s">
        <v>11</v>
      </c>
      <c r="H135" s="213" t="s">
        <v>2</v>
      </c>
      <c r="I135" s="213"/>
      <c r="J135" s="313" t="s">
        <v>6</v>
      </c>
      <c r="K135" s="214" t="s">
        <v>12</v>
      </c>
      <c r="L135" s="214"/>
      <c r="M135" s="214"/>
      <c r="N135" s="214"/>
      <c r="O135" s="214"/>
      <c r="P135" s="314"/>
      <c r="Q135" s="318" t="s">
        <v>194</v>
      </c>
      <c r="R135" s="258">
        <f>SUM(R134)</f>
        <v>20</v>
      </c>
      <c r="S135" s="258">
        <v>0</v>
      </c>
      <c r="T135" s="258">
        <f>SUM(T134)</f>
        <v>20</v>
      </c>
      <c r="U135" s="259">
        <v>-15.9</v>
      </c>
      <c r="V135" s="259">
        <f>SUM(V134)</f>
        <v>0</v>
      </c>
      <c r="W135" s="260">
        <f>V135/T135</f>
        <v>0</v>
      </c>
      <c r="X135" s="258">
        <f>X134</f>
        <v>0</v>
      </c>
      <c r="Y135" s="258">
        <f>Y134</f>
        <v>20</v>
      </c>
      <c r="Z135" s="258">
        <f>Z134</f>
        <v>20</v>
      </c>
      <c r="AA135" s="258">
        <f>AA134</f>
        <v>20</v>
      </c>
      <c r="AB135" s="258">
        <f>AB134</f>
        <v>20</v>
      </c>
      <c r="AC135" s="261"/>
      <c r="AD135" s="261"/>
      <c r="AE135" s="258">
        <f>AE134</f>
        <v>0</v>
      </c>
      <c r="AF135" s="258">
        <f>AF134</f>
        <v>15.9</v>
      </c>
      <c r="AG135" s="258">
        <f>AG134</f>
        <v>20</v>
      </c>
      <c r="AH135" s="258">
        <f>SUM(AH133:AH134)</f>
        <v>0</v>
      </c>
      <c r="AI135" s="258">
        <f>SUM(AI133:AI134)</f>
        <v>500</v>
      </c>
      <c r="AJ135" s="258">
        <f>SUM(AJ133:AJ134)</f>
        <v>40</v>
      </c>
      <c r="AK135" s="258">
        <f>SUM(AK133:AK134)</f>
        <v>1200</v>
      </c>
      <c r="AL135" s="258">
        <f>SUM(AL132:AL134)</f>
        <v>14330</v>
      </c>
      <c r="AM135" s="258">
        <f aca="true" t="shared" si="33" ref="AM135:AR135">SUM(AM133:AM134)</f>
        <v>1200</v>
      </c>
      <c r="AN135" s="258">
        <f t="shared" si="33"/>
        <v>1200</v>
      </c>
      <c r="AO135" s="258">
        <f t="shared" si="33"/>
        <v>1200</v>
      </c>
      <c r="AP135" s="258">
        <f t="shared" si="33"/>
        <v>1200</v>
      </c>
      <c r="AQ135" s="258">
        <f t="shared" si="33"/>
        <v>1200</v>
      </c>
      <c r="AR135" s="262">
        <f t="shared" si="33"/>
        <v>1200</v>
      </c>
      <c r="AS135" s="258">
        <f>SUM(AS132:AS134)</f>
        <v>1012.8</v>
      </c>
      <c r="AT135" s="258">
        <f>SUM(AT132:AT134)</f>
        <v>1200</v>
      </c>
      <c r="AU135" s="258">
        <f>SUM(AU132:AU134)</f>
        <v>1200</v>
      </c>
      <c r="AV135" s="258">
        <f>SUM(AV132:AV134)</f>
        <v>1200</v>
      </c>
      <c r="AW135" s="258"/>
      <c r="AX135" s="258">
        <f aca="true" t="shared" si="34" ref="AX135:BH135">SUM(AX132:AX134)</f>
        <v>800</v>
      </c>
      <c r="AY135" s="258">
        <f t="shared" si="34"/>
        <v>1200</v>
      </c>
      <c r="AZ135" s="258">
        <f t="shared" si="34"/>
        <v>1200</v>
      </c>
      <c r="BA135" s="258">
        <f t="shared" si="34"/>
        <v>1200</v>
      </c>
      <c r="BB135" s="258">
        <f t="shared" si="34"/>
        <v>1200</v>
      </c>
      <c r="BC135" s="258">
        <f t="shared" si="34"/>
        <v>1200</v>
      </c>
      <c r="BD135" s="258">
        <f t="shared" si="34"/>
        <v>900</v>
      </c>
      <c r="BE135" s="258" t="e">
        <f t="shared" si="34"/>
        <v>#DIV/0!</v>
      </c>
      <c r="BF135" s="258">
        <f t="shared" si="34"/>
        <v>1200</v>
      </c>
      <c r="BG135" s="258">
        <f t="shared" si="34"/>
        <v>1200</v>
      </c>
      <c r="BH135" s="258">
        <f t="shared" si="34"/>
        <v>1200</v>
      </c>
    </row>
    <row r="136" spans="1:60" ht="15.75" hidden="1">
      <c r="A136" s="13">
        <v>1</v>
      </c>
      <c r="B136" s="13">
        <v>1</v>
      </c>
      <c r="C136" s="13"/>
      <c r="D136" s="13" t="s">
        <v>3</v>
      </c>
      <c r="E136" s="189">
        <v>117</v>
      </c>
      <c r="F136" s="11" t="s">
        <v>76</v>
      </c>
      <c r="G136" s="11" t="s">
        <v>11</v>
      </c>
      <c r="H136" s="11" t="s">
        <v>2</v>
      </c>
      <c r="I136" s="11"/>
      <c r="J136" s="206" t="s">
        <v>24</v>
      </c>
      <c r="K136" s="154">
        <v>1</v>
      </c>
      <c r="L136" s="154">
        <v>2</v>
      </c>
      <c r="M136" s="154" t="s">
        <v>13</v>
      </c>
      <c r="N136" s="154"/>
      <c r="O136" s="154"/>
      <c r="P136" s="182">
        <v>41</v>
      </c>
      <c r="Q136" s="79" t="s">
        <v>460</v>
      </c>
      <c r="R136" s="32">
        <v>7000</v>
      </c>
      <c r="S136" s="32">
        <v>0</v>
      </c>
      <c r="T136" s="33">
        <f>R136+S136</f>
        <v>7000</v>
      </c>
      <c r="U136" s="34">
        <v>-6891</v>
      </c>
      <c r="V136" s="34">
        <v>0</v>
      </c>
      <c r="W136" s="143">
        <f>V136/T136</f>
        <v>0</v>
      </c>
      <c r="X136" s="32">
        <v>-1000</v>
      </c>
      <c r="Y136" s="32">
        <v>5000</v>
      </c>
      <c r="Z136" s="32">
        <v>5000</v>
      </c>
      <c r="AA136" s="32">
        <v>0</v>
      </c>
      <c r="AB136" s="32">
        <v>0</v>
      </c>
      <c r="AD136" s="158">
        <f>Y136</f>
        <v>5000</v>
      </c>
      <c r="AE136" s="32">
        <v>-5000</v>
      </c>
      <c r="AF136" s="32">
        <v>702.22</v>
      </c>
      <c r="AG136" s="32"/>
      <c r="AH136" s="32"/>
      <c r="AI136" s="32"/>
      <c r="AJ136" s="67"/>
      <c r="AK136" s="32"/>
      <c r="AL136" s="32"/>
      <c r="AM136" s="32">
        <v>0</v>
      </c>
      <c r="AN136" s="32">
        <v>0</v>
      </c>
      <c r="AO136" s="32">
        <v>0</v>
      </c>
      <c r="AP136" s="32">
        <v>0</v>
      </c>
      <c r="AQ136" s="32"/>
      <c r="AR136" s="67">
        <f>AM136</f>
        <v>0</v>
      </c>
      <c r="AS136" s="32"/>
      <c r="AT136" s="32"/>
      <c r="AU136" s="32"/>
      <c r="AV136" s="32"/>
      <c r="AW136" s="32"/>
      <c r="AX136" s="455"/>
      <c r="AY136" s="639"/>
      <c r="AZ136" s="639"/>
      <c r="BA136" s="234"/>
      <c r="BB136" s="234"/>
      <c r="BC136" s="639"/>
      <c r="BD136" s="32"/>
      <c r="BE136" s="731" t="e">
        <f t="shared" si="18"/>
        <v>#DIV/0!</v>
      </c>
      <c r="BF136" s="33"/>
      <c r="BG136" s="33"/>
      <c r="BH136" s="33"/>
    </row>
    <row r="137" spans="1:60" ht="15.75">
      <c r="A137" s="13"/>
      <c r="B137" s="13"/>
      <c r="C137" s="13"/>
      <c r="D137" s="13"/>
      <c r="E137" s="189">
        <v>118</v>
      </c>
      <c r="F137" s="11" t="s">
        <v>76</v>
      </c>
      <c r="G137" s="11" t="s">
        <v>11</v>
      </c>
      <c r="H137" s="11" t="s">
        <v>2</v>
      </c>
      <c r="I137" s="11"/>
      <c r="J137" s="275">
        <v>7</v>
      </c>
      <c r="K137" s="211">
        <v>1</v>
      </c>
      <c r="L137" s="211">
        <v>6</v>
      </c>
      <c r="M137" s="154"/>
      <c r="N137" s="154">
        <v>1</v>
      </c>
      <c r="O137" s="154"/>
      <c r="P137" s="182" t="s">
        <v>7</v>
      </c>
      <c r="Q137" s="79" t="s">
        <v>504</v>
      </c>
      <c r="R137" s="32"/>
      <c r="S137" s="32"/>
      <c r="T137" s="33"/>
      <c r="U137" s="34"/>
      <c r="V137" s="34"/>
      <c r="W137" s="143"/>
      <c r="X137" s="32"/>
      <c r="Y137" s="32"/>
      <c r="Z137" s="32"/>
      <c r="AA137" s="32"/>
      <c r="AB137" s="32"/>
      <c r="AD137" s="158"/>
      <c r="AE137" s="32"/>
      <c r="AF137" s="32"/>
      <c r="AG137" s="32"/>
      <c r="AH137" s="32"/>
      <c r="AI137" s="32"/>
      <c r="AJ137" s="67"/>
      <c r="AK137" s="32"/>
      <c r="AL137" s="32"/>
      <c r="AM137" s="32">
        <v>9000</v>
      </c>
      <c r="AN137" s="32">
        <v>15000</v>
      </c>
      <c r="AO137" s="32">
        <v>15000</v>
      </c>
      <c r="AP137" s="32">
        <v>15000</v>
      </c>
      <c r="AQ137" s="32">
        <v>0</v>
      </c>
      <c r="AR137" s="67">
        <v>15000</v>
      </c>
      <c r="AS137" s="32"/>
      <c r="AT137" s="32">
        <v>15000</v>
      </c>
      <c r="AU137" s="32"/>
      <c r="AV137" s="32">
        <v>420</v>
      </c>
      <c r="AW137" s="682">
        <v>100</v>
      </c>
      <c r="AX137" s="455"/>
      <c r="AY137" s="639"/>
      <c r="AZ137" s="639"/>
      <c r="BA137" s="234"/>
      <c r="BB137" s="234"/>
      <c r="BC137" s="639"/>
      <c r="BD137" s="234"/>
      <c r="BE137" s="731"/>
      <c r="BF137" s="822"/>
      <c r="BG137" s="33"/>
      <c r="BH137" s="33"/>
    </row>
    <row r="138" spans="1:60" ht="30">
      <c r="A138" s="13"/>
      <c r="B138" s="13"/>
      <c r="C138" s="13"/>
      <c r="D138" s="13"/>
      <c r="E138" s="189">
        <v>119</v>
      </c>
      <c r="F138" s="11" t="s">
        <v>76</v>
      </c>
      <c r="G138" s="11" t="s">
        <v>11</v>
      </c>
      <c r="H138" s="11" t="s">
        <v>2</v>
      </c>
      <c r="I138" s="11"/>
      <c r="J138" s="275">
        <v>7</v>
      </c>
      <c r="K138" s="211">
        <v>1</v>
      </c>
      <c r="L138" s="211">
        <v>6</v>
      </c>
      <c r="M138" s="154"/>
      <c r="N138" s="154">
        <v>2</v>
      </c>
      <c r="O138" s="154"/>
      <c r="P138" s="709">
        <v>43</v>
      </c>
      <c r="Q138" s="79" t="s">
        <v>790</v>
      </c>
      <c r="R138" s="32"/>
      <c r="S138" s="32"/>
      <c r="T138" s="33"/>
      <c r="U138" s="34"/>
      <c r="V138" s="34"/>
      <c r="W138" s="143"/>
      <c r="X138" s="32"/>
      <c r="Y138" s="32"/>
      <c r="Z138" s="32"/>
      <c r="AA138" s="32"/>
      <c r="AB138" s="32"/>
      <c r="AD138" s="158"/>
      <c r="AE138" s="32"/>
      <c r="AF138" s="32"/>
      <c r="AG138" s="32"/>
      <c r="AH138" s="32"/>
      <c r="AI138" s="32"/>
      <c r="AJ138" s="67"/>
      <c r="AK138" s="32"/>
      <c r="AL138" s="32"/>
      <c r="AM138" s="32"/>
      <c r="AN138" s="32"/>
      <c r="AO138" s="32"/>
      <c r="AP138" s="32"/>
      <c r="AQ138" s="32"/>
      <c r="AR138" s="67"/>
      <c r="AS138" s="32"/>
      <c r="AT138" s="32"/>
      <c r="AU138" s="32"/>
      <c r="AV138" s="32"/>
      <c r="AW138" s="682"/>
      <c r="AX138" s="455"/>
      <c r="AY138" s="639"/>
      <c r="AZ138" s="639"/>
      <c r="BA138" s="234"/>
      <c r="BB138" s="234"/>
      <c r="BC138" s="639">
        <v>92288</v>
      </c>
      <c r="BD138" s="234">
        <v>45600</v>
      </c>
      <c r="BE138" s="731">
        <f t="shared" si="18"/>
        <v>49.41054091539529</v>
      </c>
      <c r="BF138" s="822"/>
      <c r="BG138" s="33"/>
      <c r="BH138" s="33"/>
    </row>
    <row r="139" spans="1:60" ht="15.75" hidden="1">
      <c r="A139" s="13"/>
      <c r="B139" s="13"/>
      <c r="C139" s="13"/>
      <c r="D139" s="13"/>
      <c r="E139" s="189">
        <v>120</v>
      </c>
      <c r="F139" s="144" t="s">
        <v>83</v>
      </c>
      <c r="G139" s="154">
        <v>6</v>
      </c>
      <c r="H139" s="11" t="s">
        <v>2</v>
      </c>
      <c r="I139" s="11"/>
      <c r="J139" s="275">
        <v>7</v>
      </c>
      <c r="K139" s="211">
        <v>1</v>
      </c>
      <c r="L139" s="211">
        <v>6</v>
      </c>
      <c r="M139" s="154"/>
      <c r="N139" s="154">
        <v>2</v>
      </c>
      <c r="O139" s="154"/>
      <c r="P139" s="709">
        <v>43</v>
      </c>
      <c r="Q139" s="79" t="s">
        <v>805</v>
      </c>
      <c r="R139" s="32"/>
      <c r="S139" s="32"/>
      <c r="T139" s="33"/>
      <c r="U139" s="34"/>
      <c r="V139" s="34"/>
      <c r="W139" s="143"/>
      <c r="X139" s="32"/>
      <c r="Y139" s="32"/>
      <c r="Z139" s="32"/>
      <c r="AA139" s="32"/>
      <c r="AB139" s="32"/>
      <c r="AD139" s="158"/>
      <c r="AE139" s="32"/>
      <c r="AF139" s="32"/>
      <c r="AG139" s="32"/>
      <c r="AH139" s="32"/>
      <c r="AI139" s="32"/>
      <c r="AJ139" s="67"/>
      <c r="AK139" s="32"/>
      <c r="AL139" s="32"/>
      <c r="AM139" s="32"/>
      <c r="AN139" s="32"/>
      <c r="AO139" s="32"/>
      <c r="AP139" s="32"/>
      <c r="AQ139" s="32"/>
      <c r="AR139" s="67"/>
      <c r="AS139" s="32"/>
      <c r="AT139" s="32"/>
      <c r="AU139" s="32"/>
      <c r="AV139" s="32"/>
      <c r="AW139" s="682"/>
      <c r="AX139" s="455"/>
      <c r="AY139" s="639"/>
      <c r="AZ139" s="639"/>
      <c r="BA139" s="234"/>
      <c r="BB139" s="234"/>
      <c r="BC139" s="639"/>
      <c r="BD139" s="234">
        <v>200</v>
      </c>
      <c r="BE139" s="731" t="e">
        <f t="shared" si="18"/>
        <v>#DIV/0!</v>
      </c>
      <c r="BF139" s="822"/>
      <c r="BG139" s="33"/>
      <c r="BH139" s="33"/>
    </row>
    <row r="140" spans="1:60" ht="15.75">
      <c r="A140" s="13"/>
      <c r="B140" s="13"/>
      <c r="C140" s="13"/>
      <c r="D140" s="13"/>
      <c r="E140" s="189">
        <v>121</v>
      </c>
      <c r="F140" s="11" t="s">
        <v>76</v>
      </c>
      <c r="G140" s="11" t="s">
        <v>11</v>
      </c>
      <c r="H140" s="11" t="s">
        <v>2</v>
      </c>
      <c r="I140" s="11"/>
      <c r="J140" s="275">
        <v>7</v>
      </c>
      <c r="K140" s="211">
        <v>1</v>
      </c>
      <c r="L140" s="211">
        <v>7</v>
      </c>
      <c r="M140" s="210" t="s">
        <v>15</v>
      </c>
      <c r="N140" s="154"/>
      <c r="O140" s="154"/>
      <c r="P140" s="709">
        <v>43</v>
      </c>
      <c r="Q140" s="79" t="s">
        <v>807</v>
      </c>
      <c r="R140" s="32"/>
      <c r="S140" s="32"/>
      <c r="T140" s="33"/>
      <c r="U140" s="34"/>
      <c r="V140" s="34"/>
      <c r="W140" s="143"/>
      <c r="X140" s="32"/>
      <c r="Y140" s="32"/>
      <c r="Z140" s="32"/>
      <c r="AA140" s="32"/>
      <c r="AB140" s="32"/>
      <c r="AD140" s="158"/>
      <c r="AE140" s="32"/>
      <c r="AF140" s="32"/>
      <c r="AG140" s="32"/>
      <c r="AH140" s="32"/>
      <c r="AI140" s="32"/>
      <c r="AJ140" s="67"/>
      <c r="AK140" s="32"/>
      <c r="AL140" s="32"/>
      <c r="AM140" s="32"/>
      <c r="AN140" s="32"/>
      <c r="AO140" s="32"/>
      <c r="AP140" s="32"/>
      <c r="AQ140" s="32"/>
      <c r="AR140" s="67"/>
      <c r="AS140" s="32"/>
      <c r="AT140" s="32"/>
      <c r="AU140" s="32"/>
      <c r="AV140" s="32"/>
      <c r="AW140" s="682"/>
      <c r="AX140" s="455"/>
      <c r="AY140" s="639"/>
      <c r="AZ140" s="639"/>
      <c r="BA140" s="234"/>
      <c r="BB140" s="234"/>
      <c r="BC140" s="639">
        <v>45000</v>
      </c>
      <c r="BD140" s="234"/>
      <c r="BE140" s="731">
        <f t="shared" si="18"/>
        <v>0</v>
      </c>
      <c r="BF140" s="822"/>
      <c r="BG140" s="33"/>
      <c r="BH140" s="33"/>
    </row>
    <row r="141" spans="1:60" s="23" customFormat="1" ht="15.75">
      <c r="A141" s="13"/>
      <c r="B141" s="13"/>
      <c r="C141" s="13"/>
      <c r="D141" s="13"/>
      <c r="E141" s="189">
        <v>122</v>
      </c>
      <c r="F141" s="144" t="s">
        <v>76</v>
      </c>
      <c r="G141" s="154">
        <v>2</v>
      </c>
      <c r="H141" s="154">
        <v>0</v>
      </c>
      <c r="I141" s="11"/>
      <c r="J141" s="275">
        <v>7</v>
      </c>
      <c r="K141" s="211">
        <v>1</v>
      </c>
      <c r="L141" s="211">
        <v>7</v>
      </c>
      <c r="M141" s="210" t="s">
        <v>15</v>
      </c>
      <c r="N141" s="154">
        <v>1</v>
      </c>
      <c r="O141" s="154"/>
      <c r="P141" s="601">
        <v>41</v>
      </c>
      <c r="Q141" s="79" t="s">
        <v>655</v>
      </c>
      <c r="R141" s="32"/>
      <c r="S141" s="32"/>
      <c r="T141" s="33"/>
      <c r="U141" s="34"/>
      <c r="V141" s="34"/>
      <c r="W141" s="143"/>
      <c r="X141" s="32"/>
      <c r="Y141" s="32"/>
      <c r="Z141" s="32"/>
      <c r="AA141" s="32"/>
      <c r="AB141" s="32"/>
      <c r="AC141" s="4"/>
      <c r="AD141" s="158"/>
      <c r="AE141" s="32"/>
      <c r="AF141" s="32"/>
      <c r="AG141" s="32"/>
      <c r="AH141" s="32"/>
      <c r="AI141" s="32"/>
      <c r="AJ141" s="67"/>
      <c r="AK141" s="32"/>
      <c r="AL141" s="32"/>
      <c r="AM141" s="32"/>
      <c r="AN141" s="32"/>
      <c r="AO141" s="32"/>
      <c r="AP141" s="32"/>
      <c r="AQ141" s="32"/>
      <c r="AR141" s="67">
        <v>0</v>
      </c>
      <c r="AS141" s="32"/>
      <c r="AT141" s="32">
        <v>3400</v>
      </c>
      <c r="AU141" s="32">
        <v>5470</v>
      </c>
      <c r="AV141" s="32">
        <v>1380</v>
      </c>
      <c r="AW141" s="682">
        <v>100</v>
      </c>
      <c r="AX141" s="455"/>
      <c r="AY141" s="639"/>
      <c r="AZ141" s="639"/>
      <c r="BA141" s="234"/>
      <c r="BB141" s="234"/>
      <c r="BC141" s="639"/>
      <c r="BD141" s="234"/>
      <c r="BE141" s="731"/>
      <c r="BF141" s="822"/>
      <c r="BG141" s="32"/>
      <c r="BH141" s="32"/>
    </row>
    <row r="142" spans="1:60" s="23" customFormat="1" ht="15.75">
      <c r="A142" s="13"/>
      <c r="B142" s="13"/>
      <c r="C142" s="13"/>
      <c r="D142" s="13"/>
      <c r="E142" s="189">
        <v>123</v>
      </c>
      <c r="F142" s="144" t="s">
        <v>76</v>
      </c>
      <c r="G142" s="154">
        <v>2</v>
      </c>
      <c r="H142" s="154">
        <v>0</v>
      </c>
      <c r="I142" s="11"/>
      <c r="J142" s="275">
        <v>7</v>
      </c>
      <c r="K142" s="211">
        <v>1</v>
      </c>
      <c r="L142" s="211">
        <v>7</v>
      </c>
      <c r="M142" s="210" t="s">
        <v>15</v>
      </c>
      <c r="N142" s="154">
        <v>1</v>
      </c>
      <c r="O142" s="154"/>
      <c r="P142" s="649" t="s">
        <v>645</v>
      </c>
      <c r="Q142" s="79" t="s">
        <v>760</v>
      </c>
      <c r="R142" s="32"/>
      <c r="S142" s="32"/>
      <c r="T142" s="33"/>
      <c r="U142" s="34"/>
      <c r="V142" s="34"/>
      <c r="W142" s="143"/>
      <c r="X142" s="32"/>
      <c r="Y142" s="32"/>
      <c r="Z142" s="32"/>
      <c r="AA142" s="32"/>
      <c r="AB142" s="32"/>
      <c r="AC142" s="4"/>
      <c r="AD142" s="158"/>
      <c r="AE142" s="32"/>
      <c r="AF142" s="32"/>
      <c r="AG142" s="32"/>
      <c r="AH142" s="32"/>
      <c r="AI142" s="32"/>
      <c r="AJ142" s="67"/>
      <c r="AK142" s="32"/>
      <c r="AL142" s="32"/>
      <c r="AM142" s="32"/>
      <c r="AN142" s="32"/>
      <c r="AO142" s="32"/>
      <c r="AP142" s="32"/>
      <c r="AQ142" s="32"/>
      <c r="AR142" s="67"/>
      <c r="AS142" s="32"/>
      <c r="AT142" s="32"/>
      <c r="AU142" s="32"/>
      <c r="AV142" s="32">
        <v>11000</v>
      </c>
      <c r="AW142" s="682">
        <v>100</v>
      </c>
      <c r="AX142" s="455"/>
      <c r="AY142" s="639"/>
      <c r="AZ142" s="639"/>
      <c r="BA142" s="234"/>
      <c r="BB142" s="234"/>
      <c r="BC142" s="639"/>
      <c r="BD142" s="234"/>
      <c r="BE142" s="731"/>
      <c r="BF142" s="822"/>
      <c r="BG142" s="32"/>
      <c r="BH142" s="32"/>
    </row>
    <row r="143" spans="1:60" s="23" customFormat="1" ht="30">
      <c r="A143" s="13"/>
      <c r="B143" s="13"/>
      <c r="C143" s="13"/>
      <c r="D143" s="13"/>
      <c r="E143" s="189">
        <v>124</v>
      </c>
      <c r="F143" s="144" t="s">
        <v>76</v>
      </c>
      <c r="G143" s="154">
        <v>2</v>
      </c>
      <c r="H143" s="154">
        <v>0</v>
      </c>
      <c r="I143" s="11"/>
      <c r="J143" s="275">
        <v>7</v>
      </c>
      <c r="K143" s="211">
        <v>1</v>
      </c>
      <c r="L143" s="211">
        <v>7</v>
      </c>
      <c r="M143" s="210" t="s">
        <v>15</v>
      </c>
      <c r="N143" s="154">
        <v>1</v>
      </c>
      <c r="O143" s="154"/>
      <c r="P143" s="764">
        <v>46</v>
      </c>
      <c r="Q143" s="79" t="s">
        <v>869</v>
      </c>
      <c r="R143" s="32"/>
      <c r="S143" s="32"/>
      <c r="T143" s="33"/>
      <c r="U143" s="34"/>
      <c r="V143" s="34"/>
      <c r="W143" s="143"/>
      <c r="X143" s="32"/>
      <c r="Y143" s="32"/>
      <c r="Z143" s="32"/>
      <c r="AA143" s="32"/>
      <c r="AB143" s="32"/>
      <c r="AC143" s="4"/>
      <c r="AD143" s="158"/>
      <c r="AE143" s="32"/>
      <c r="AF143" s="32"/>
      <c r="AG143" s="32"/>
      <c r="AH143" s="32"/>
      <c r="AI143" s="32"/>
      <c r="AJ143" s="67"/>
      <c r="AK143" s="32"/>
      <c r="AL143" s="32"/>
      <c r="AM143" s="32"/>
      <c r="AN143" s="32"/>
      <c r="AO143" s="32"/>
      <c r="AP143" s="32"/>
      <c r="AQ143" s="32"/>
      <c r="AR143" s="67"/>
      <c r="AS143" s="32"/>
      <c r="AT143" s="32"/>
      <c r="AU143" s="32">
        <v>24050</v>
      </c>
      <c r="AV143" s="32">
        <v>50480</v>
      </c>
      <c r="AW143" s="682">
        <v>98.1</v>
      </c>
      <c r="AX143" s="455">
        <v>18980</v>
      </c>
      <c r="AY143" s="639"/>
      <c r="AZ143" s="639"/>
      <c r="BA143" s="234"/>
      <c r="BB143" s="234"/>
      <c r="BC143" s="639">
        <v>1566</v>
      </c>
      <c r="BD143" s="234">
        <v>1566</v>
      </c>
      <c r="BE143" s="731">
        <f t="shared" si="18"/>
        <v>100</v>
      </c>
      <c r="BF143" s="822"/>
      <c r="BG143" s="32">
        <v>3000</v>
      </c>
      <c r="BH143" s="32">
        <v>1000</v>
      </c>
    </row>
    <row r="144" spans="1:60" s="56" customFormat="1" ht="27.75" hidden="1">
      <c r="A144" s="13">
        <v>1</v>
      </c>
      <c r="B144" s="13">
        <v>1</v>
      </c>
      <c r="C144" s="13"/>
      <c r="D144" s="13" t="s">
        <v>3</v>
      </c>
      <c r="E144" s="189">
        <v>125</v>
      </c>
      <c r="F144" s="11" t="s">
        <v>76</v>
      </c>
      <c r="G144" s="11" t="s">
        <v>11</v>
      </c>
      <c r="H144" s="11" t="s">
        <v>2</v>
      </c>
      <c r="I144" s="11"/>
      <c r="J144" s="206" t="s">
        <v>24</v>
      </c>
      <c r="K144" s="154" t="s">
        <v>11</v>
      </c>
      <c r="L144" s="154" t="s">
        <v>5</v>
      </c>
      <c r="M144" s="154" t="s">
        <v>32</v>
      </c>
      <c r="N144" s="154"/>
      <c r="O144" s="154"/>
      <c r="P144" s="341">
        <v>46</v>
      </c>
      <c r="Q144" s="79" t="s">
        <v>523</v>
      </c>
      <c r="R144" s="32">
        <v>7000</v>
      </c>
      <c r="S144" s="32">
        <v>0</v>
      </c>
      <c r="T144" s="33">
        <f>R144+S144</f>
        <v>7000</v>
      </c>
      <c r="U144" s="34">
        <v>-6891</v>
      </c>
      <c r="V144" s="34">
        <v>0</v>
      </c>
      <c r="W144" s="143">
        <f>V144/T144</f>
        <v>0</v>
      </c>
      <c r="X144" s="32">
        <v>-1000</v>
      </c>
      <c r="Y144" s="32">
        <v>5000</v>
      </c>
      <c r="Z144" s="32">
        <v>5000</v>
      </c>
      <c r="AA144" s="32">
        <v>0</v>
      </c>
      <c r="AB144" s="32">
        <v>0</v>
      </c>
      <c r="AC144" s="4"/>
      <c r="AD144" s="158">
        <f>Y144</f>
        <v>5000</v>
      </c>
      <c r="AE144" s="32">
        <v>-5000</v>
      </c>
      <c r="AF144" s="32">
        <v>6891</v>
      </c>
      <c r="AG144" s="32">
        <f>Z144+AE144</f>
        <v>0</v>
      </c>
      <c r="AH144" s="32"/>
      <c r="AI144" s="32"/>
      <c r="AJ144" s="67">
        <v>5000</v>
      </c>
      <c r="AK144" s="32"/>
      <c r="AL144" s="32"/>
      <c r="AM144" s="32">
        <v>0</v>
      </c>
      <c r="AN144" s="32">
        <v>0</v>
      </c>
      <c r="AO144" s="32">
        <v>0</v>
      </c>
      <c r="AP144" s="32">
        <v>0</v>
      </c>
      <c r="AQ144" s="32">
        <v>0</v>
      </c>
      <c r="AR144" s="67">
        <f>AM144</f>
        <v>0</v>
      </c>
      <c r="AS144" s="32"/>
      <c r="AT144" s="32"/>
      <c r="AU144" s="32"/>
      <c r="AV144" s="32"/>
      <c r="AW144" s="32"/>
      <c r="AX144" s="455"/>
      <c r="AY144" s="639"/>
      <c r="AZ144" s="639"/>
      <c r="BA144" s="234"/>
      <c r="BB144" s="234"/>
      <c r="BC144" s="639"/>
      <c r="BD144" s="650"/>
      <c r="BE144" s="731" t="e">
        <f t="shared" si="18"/>
        <v>#DIV/0!</v>
      </c>
      <c r="BF144" s="67"/>
      <c r="BG144" s="67"/>
      <c r="BH144" s="67"/>
    </row>
    <row r="145" spans="1:60" s="511" customFormat="1" ht="15.75">
      <c r="A145" s="13">
        <v>1</v>
      </c>
      <c r="B145" s="13">
        <v>1</v>
      </c>
      <c r="C145" s="13"/>
      <c r="D145" s="13" t="s">
        <v>3</v>
      </c>
      <c r="E145" s="386">
        <v>126</v>
      </c>
      <c r="F145" s="277" t="s">
        <v>76</v>
      </c>
      <c r="G145" s="277" t="s">
        <v>11</v>
      </c>
      <c r="H145" s="277" t="s">
        <v>2</v>
      </c>
      <c r="I145" s="277"/>
      <c r="J145" s="315" t="s">
        <v>24</v>
      </c>
      <c r="K145" s="298"/>
      <c r="L145" s="298"/>
      <c r="M145" s="298"/>
      <c r="N145" s="298"/>
      <c r="O145" s="298"/>
      <c r="P145" s="316"/>
      <c r="Q145" s="278" t="s">
        <v>193</v>
      </c>
      <c r="R145" s="279">
        <f>SUM(R144)</f>
        <v>7000</v>
      </c>
      <c r="S145" s="279">
        <v>0</v>
      </c>
      <c r="T145" s="279">
        <f>R145+S145</f>
        <v>7000</v>
      </c>
      <c r="U145" s="280">
        <v>-702.22</v>
      </c>
      <c r="V145" s="280">
        <f>SUM(V144)</f>
        <v>0</v>
      </c>
      <c r="W145" s="281">
        <f>V145/T145</f>
        <v>0</v>
      </c>
      <c r="X145" s="279">
        <f>SUM(X144:X144)</f>
        <v>-1000</v>
      </c>
      <c r="Y145" s="279">
        <f>SUM(Y144:Y144)</f>
        <v>5000</v>
      </c>
      <c r="Z145" s="279">
        <f>SUM(Z144:Z144)</f>
        <v>5000</v>
      </c>
      <c r="AA145" s="279">
        <f>SUM(AA144:AA144)</f>
        <v>0</v>
      </c>
      <c r="AB145" s="279">
        <f>SUM(AB144:AB144)</f>
        <v>0</v>
      </c>
      <c r="AC145" s="282"/>
      <c r="AD145" s="282"/>
      <c r="AE145" s="279">
        <f>SUM(AE144:AE144)</f>
        <v>-5000</v>
      </c>
      <c r="AF145" s="279">
        <f>SUM(AF136:AF144)</f>
        <v>7593.22</v>
      </c>
      <c r="AG145" s="279">
        <f>SUM(AG144:AG144)</f>
        <v>0</v>
      </c>
      <c r="AH145" s="279">
        <f>SUM(AH136:AH144)</f>
        <v>0</v>
      </c>
      <c r="AI145" s="279">
        <f>SUM(AI136:AI144)</f>
        <v>0</v>
      </c>
      <c r="AJ145" s="279">
        <f>SUM(AJ136:AJ144)</f>
        <v>5000</v>
      </c>
      <c r="AK145" s="279">
        <f>SUM(AK136:AK144)</f>
        <v>0</v>
      </c>
      <c r="AL145" s="279">
        <f>SUM(AL137:AL146)</f>
        <v>0</v>
      </c>
      <c r="AM145" s="279">
        <f aca="true" t="shared" si="35" ref="AM145:AR145">SUM(AM136:AM144)</f>
        <v>9000</v>
      </c>
      <c r="AN145" s="279">
        <f t="shared" si="35"/>
        <v>15000</v>
      </c>
      <c r="AO145" s="279">
        <f t="shared" si="35"/>
        <v>15000</v>
      </c>
      <c r="AP145" s="279">
        <f t="shared" si="35"/>
        <v>15000</v>
      </c>
      <c r="AQ145" s="279">
        <f t="shared" si="35"/>
        <v>0</v>
      </c>
      <c r="AR145" s="283">
        <f t="shared" si="35"/>
        <v>15000</v>
      </c>
      <c r="AS145" s="279">
        <f>SUM(AS137:AS146)</f>
        <v>0</v>
      </c>
      <c r="AT145" s="279">
        <f>SUM(AT136:AT144)</f>
        <v>18400</v>
      </c>
      <c r="AU145" s="279">
        <f>SUM(AU136:AU144)</f>
        <v>29520</v>
      </c>
      <c r="AV145" s="279">
        <f>SUM(AV136:AV144)</f>
        <v>63280</v>
      </c>
      <c r="AW145" s="279"/>
      <c r="AX145" s="279">
        <f>SUM(AX137:AX146)</f>
        <v>19046</v>
      </c>
      <c r="AY145" s="279">
        <f aca="true" t="shared" si="36" ref="AY145:BE145">AY137+AY141+AY142+AY143</f>
        <v>0</v>
      </c>
      <c r="AZ145" s="279">
        <f t="shared" si="36"/>
        <v>0</v>
      </c>
      <c r="BA145" s="279">
        <f t="shared" si="36"/>
        <v>0</v>
      </c>
      <c r="BB145" s="279">
        <f t="shared" si="36"/>
        <v>0</v>
      </c>
      <c r="BC145" s="279">
        <f>SUM(BC136:BC144)</f>
        <v>138854</v>
      </c>
      <c r="BD145" s="279">
        <f t="shared" si="36"/>
        <v>1566</v>
      </c>
      <c r="BE145" s="279">
        <f t="shared" si="36"/>
        <v>100</v>
      </c>
      <c r="BF145" s="279">
        <f>SUM(BF136:BF144)</f>
        <v>0</v>
      </c>
      <c r="BG145" s="279">
        <f>SUM(BG136:BG144)</f>
        <v>3000</v>
      </c>
      <c r="BH145" s="279">
        <f>SUM(BH136:BH144)</f>
        <v>1000</v>
      </c>
    </row>
    <row r="146" spans="1:60" s="518" customFormat="1" ht="15.75">
      <c r="A146" s="199"/>
      <c r="B146" s="199"/>
      <c r="C146" s="199"/>
      <c r="D146" s="199"/>
      <c r="E146" s="189">
        <v>127</v>
      </c>
      <c r="F146" s="144" t="s">
        <v>76</v>
      </c>
      <c r="G146" s="154">
        <v>2</v>
      </c>
      <c r="H146" s="154">
        <v>0</v>
      </c>
      <c r="I146" s="11"/>
      <c r="J146" s="206">
        <v>8</v>
      </c>
      <c r="K146" s="154">
        <v>1</v>
      </c>
      <c r="L146" s="154">
        <v>9</v>
      </c>
      <c r="M146" s="210" t="s">
        <v>15</v>
      </c>
      <c r="N146" s="154"/>
      <c r="O146" s="154"/>
      <c r="P146" s="762">
        <v>71</v>
      </c>
      <c r="Q146" s="79" t="s">
        <v>752</v>
      </c>
      <c r="R146" s="32"/>
      <c r="S146" s="32"/>
      <c r="T146" s="33"/>
      <c r="U146" s="34"/>
      <c r="V146" s="34"/>
      <c r="W146" s="143"/>
      <c r="X146" s="32"/>
      <c r="Y146" s="32"/>
      <c r="Z146" s="32"/>
      <c r="AA146" s="32"/>
      <c r="AB146" s="32"/>
      <c r="AC146" s="4"/>
      <c r="AD146" s="158"/>
      <c r="AE146" s="32"/>
      <c r="AF146" s="32"/>
      <c r="AG146" s="32"/>
      <c r="AH146" s="32"/>
      <c r="AI146" s="32"/>
      <c r="AJ146" s="67"/>
      <c r="AK146" s="32"/>
      <c r="AL146" s="32"/>
      <c r="AM146" s="32"/>
      <c r="AN146" s="32"/>
      <c r="AO146" s="32"/>
      <c r="AP146" s="32"/>
      <c r="AQ146" s="32"/>
      <c r="AR146" s="67"/>
      <c r="AS146" s="32"/>
      <c r="AT146" s="32"/>
      <c r="AU146" s="32"/>
      <c r="AV146" s="32">
        <v>70</v>
      </c>
      <c r="AW146" s="682">
        <v>100</v>
      </c>
      <c r="AX146" s="455">
        <v>66</v>
      </c>
      <c r="AY146" s="639"/>
      <c r="AZ146" s="639"/>
      <c r="BA146" s="234"/>
      <c r="BB146" s="234"/>
      <c r="BC146" s="639"/>
      <c r="BD146" s="234"/>
      <c r="BE146" s="731"/>
      <c r="BF146" s="827"/>
      <c r="BG146" s="828"/>
      <c r="BH146" s="828"/>
    </row>
    <row r="147" spans="1:60" s="72" customFormat="1" ht="15.75" customHeight="1">
      <c r="A147" s="173">
        <v>1</v>
      </c>
      <c r="B147" s="174">
        <v>1</v>
      </c>
      <c r="C147" s="174"/>
      <c r="D147" s="175" t="s">
        <v>10</v>
      </c>
      <c r="E147" s="722">
        <v>128</v>
      </c>
      <c r="F147" s="294" t="s">
        <v>186</v>
      </c>
      <c r="G147" s="294"/>
      <c r="H147" s="294"/>
      <c r="I147" s="384"/>
      <c r="J147" s="921" t="s">
        <v>183</v>
      </c>
      <c r="K147" s="921"/>
      <c r="L147" s="921"/>
      <c r="M147" s="921"/>
      <c r="N147" s="921"/>
      <c r="O147" s="921"/>
      <c r="P147" s="922"/>
      <c r="Q147" s="295" t="s">
        <v>184</v>
      </c>
      <c r="R147" s="184" t="e">
        <f>R102+R131+#REF!+R135+R145</f>
        <v>#REF!</v>
      </c>
      <c r="S147" s="184" t="e">
        <f>S102+S131+#REF!+S135+S145</f>
        <v>#REF!</v>
      </c>
      <c r="T147" s="184" t="e">
        <f>T102+T131+#REF!+T135+T145</f>
        <v>#REF!</v>
      </c>
      <c r="U147" s="184" t="e">
        <f>U102+U131+#REF!+U135+U145</f>
        <v>#REF!</v>
      </c>
      <c r="V147" s="296" t="e">
        <f>V102+V131+#REF!+V135+V145</f>
        <v>#REF!</v>
      </c>
      <c r="W147" s="272" t="e">
        <f>V147/T147</f>
        <v>#REF!</v>
      </c>
      <c r="X147" s="184" t="e">
        <f>X102+X131+#REF!+X135+X145</f>
        <v>#REF!</v>
      </c>
      <c r="Y147" s="184" t="e">
        <f>Y102+Y131+#REF!+Y135+Y145</f>
        <v>#REF!</v>
      </c>
      <c r="Z147" s="184" t="e">
        <f>Z102+Z131+#REF!+Z135+Z145</f>
        <v>#REF!</v>
      </c>
      <c r="AA147" s="184" t="e">
        <f>AA102+AA131+#REF!+AA135+AA145</f>
        <v>#REF!</v>
      </c>
      <c r="AB147" s="184" t="e">
        <f>AB102+AB131+#REF!+AB135+AB145</f>
        <v>#REF!</v>
      </c>
      <c r="AC147" s="319"/>
      <c r="AD147" s="319"/>
      <c r="AE147" s="184" t="e">
        <f>AE102+AE131+#REF!+AE135+AE145</f>
        <v>#REF!</v>
      </c>
      <c r="AF147" s="184" t="e">
        <f>AF102+AF131+#REF!+AF135+AF145</f>
        <v>#REF!</v>
      </c>
      <c r="AG147" s="184" t="e">
        <f>AG102+AG131+#REF!+AG135+AG145</f>
        <v>#REF!</v>
      </c>
      <c r="AH147" s="184" t="e">
        <f>AH102+AH131+#REF!+AH135+AH145</f>
        <v>#REF!</v>
      </c>
      <c r="AI147" s="183" t="e">
        <f>AI102+AI131+#REF!+AI135+AI145</f>
        <v>#REF!</v>
      </c>
      <c r="AJ147" s="183" t="e">
        <f>AJ102+AJ131+#REF!+AJ135+AJ145</f>
        <v>#REF!</v>
      </c>
      <c r="AK147" s="183" t="e">
        <f>AK102+AK131+#REF!+AK135+AK145</f>
        <v>#REF!</v>
      </c>
      <c r="AL147" s="183">
        <f>SUM(AL145+AL135+AL131+AL102)</f>
        <v>262994.27</v>
      </c>
      <c r="AM147" s="183" t="e">
        <f>AM102+AM131+#REF!+AM135+AM145</f>
        <v>#REF!</v>
      </c>
      <c r="AN147" s="183" t="e">
        <f>AN102+AN131+#REF!+AN135+AN145</f>
        <v>#REF!</v>
      </c>
      <c r="AO147" s="183" t="e">
        <f>AO102+AO131+#REF!+AO135+AO145</f>
        <v>#REF!</v>
      </c>
      <c r="AP147" s="183" t="e">
        <f>AP102+AP131+#REF!+AP135+AP145</f>
        <v>#REF!</v>
      </c>
      <c r="AQ147" s="183" t="e">
        <f>AQ102+AQ131+#REF!+AQ135+AQ145</f>
        <v>#REF!</v>
      </c>
      <c r="AR147" s="184" t="e">
        <f>AR102+AR131+#REF!+AR135+AR145</f>
        <v>#REF!</v>
      </c>
      <c r="AS147" s="183">
        <f>SUM(AS145+AS135+AS131+AS102)</f>
        <v>240801.53999999998</v>
      </c>
      <c r="AT147" s="183">
        <f>SUM(AT145+AT135+AT131+AT102)</f>
        <v>330000</v>
      </c>
      <c r="AU147" s="183">
        <f>SUM(AU145+AU135+AU131+AU102)</f>
        <v>327384.69</v>
      </c>
      <c r="AV147" s="183">
        <f>SUM(AV145+AV135+AV131+AV102)</f>
        <v>336815.79</v>
      </c>
      <c r="AW147" s="183"/>
      <c r="AX147" s="183">
        <f aca="true" t="shared" si="37" ref="AX147:BH147">SUM(AX145+AX135+AX131+AX102)</f>
        <v>169048.8</v>
      </c>
      <c r="AY147" s="183">
        <f t="shared" si="37"/>
        <v>282658</v>
      </c>
      <c r="AZ147" s="183">
        <f t="shared" si="37"/>
        <v>261978</v>
      </c>
      <c r="BA147" s="183">
        <f t="shared" si="37"/>
        <v>290548</v>
      </c>
      <c r="BB147" s="183">
        <f t="shared" si="37"/>
        <v>311439</v>
      </c>
      <c r="BC147" s="183">
        <f t="shared" si="37"/>
        <v>430632.93</v>
      </c>
      <c r="BD147" s="183">
        <f t="shared" si="37"/>
        <v>208864.38999999998</v>
      </c>
      <c r="BE147" s="183" t="e">
        <f t="shared" si="37"/>
        <v>#DIV/0!</v>
      </c>
      <c r="BF147" s="183">
        <f t="shared" si="37"/>
        <v>287071</v>
      </c>
      <c r="BG147" s="183">
        <f t="shared" si="37"/>
        <v>290694</v>
      </c>
      <c r="BH147" s="183">
        <f t="shared" si="37"/>
        <v>288950</v>
      </c>
    </row>
    <row r="148" spans="1:60" s="507" customFormat="1" ht="11.25">
      <c r="A148" s="923"/>
      <c r="B148" s="923"/>
      <c r="C148" s="923"/>
      <c r="D148" s="923"/>
      <c r="E148" s="923"/>
      <c r="F148" s="923"/>
      <c r="G148" s="923"/>
      <c r="H148" s="923"/>
      <c r="I148" s="923"/>
      <c r="J148" s="923"/>
      <c r="K148" s="923"/>
      <c r="L148" s="923"/>
      <c r="M148" s="923"/>
      <c r="N148" s="923"/>
      <c r="O148" s="923"/>
      <c r="P148" s="923"/>
      <c r="Q148" s="923"/>
      <c r="R148" s="923"/>
      <c r="S148" s="923"/>
      <c r="T148" s="923"/>
      <c r="U148" s="923"/>
      <c r="V148" s="923"/>
      <c r="W148" s="923"/>
      <c r="X148" s="923"/>
      <c r="Y148" s="923"/>
      <c r="Z148" s="923"/>
      <c r="AA148" s="923"/>
      <c r="AB148" s="923"/>
      <c r="AC148" s="511"/>
      <c r="AD148" s="511"/>
      <c r="AE148" s="511"/>
      <c r="AF148" s="511"/>
      <c r="AG148" s="512"/>
      <c r="AH148" s="512"/>
      <c r="AI148" s="512"/>
      <c r="AJ148" s="513"/>
      <c r="AK148" s="513"/>
      <c r="AL148" s="512"/>
      <c r="AM148" s="512"/>
      <c r="AN148" s="512"/>
      <c r="AO148" s="512"/>
      <c r="AP148" s="512"/>
      <c r="AQ148" s="512"/>
      <c r="AR148" s="513"/>
      <c r="AS148" s="512"/>
      <c r="AT148" s="512"/>
      <c r="AU148" s="513"/>
      <c r="AV148" s="512"/>
      <c r="AW148" s="512"/>
      <c r="AX148" s="512"/>
      <c r="AY148" s="777"/>
      <c r="AZ148" s="512"/>
      <c r="BA148" s="519"/>
      <c r="BB148" s="519"/>
      <c r="BC148" s="777"/>
      <c r="BD148" s="512"/>
      <c r="BE148" s="729"/>
      <c r="BF148" s="515"/>
      <c r="BG148" s="515"/>
      <c r="BH148" s="515"/>
    </row>
    <row r="149" spans="1:60" s="1" customFormat="1" ht="15.75" customHeight="1">
      <c r="A149" s="74"/>
      <c r="B149" s="74"/>
      <c r="C149" s="74"/>
      <c r="D149" s="74"/>
      <c r="E149" s="74"/>
      <c r="F149" s="74"/>
      <c r="G149" s="74"/>
      <c r="H149" s="74" t="s">
        <v>197</v>
      </c>
      <c r="I149" s="74"/>
      <c r="J149" s="72"/>
      <c r="K149" s="74"/>
      <c r="L149" s="74"/>
      <c r="M149" s="74"/>
      <c r="N149" s="74"/>
      <c r="O149" s="74"/>
      <c r="P149" s="74"/>
      <c r="Q149" s="74" t="s">
        <v>198</v>
      </c>
      <c r="R149" s="75"/>
      <c r="S149" s="75"/>
      <c r="T149" s="75"/>
      <c r="U149" s="76"/>
      <c r="V149" s="76"/>
      <c r="W149" s="76"/>
      <c r="X149" s="75"/>
      <c r="Y149" s="75"/>
      <c r="Z149" s="75"/>
      <c r="AA149" s="75"/>
      <c r="AB149" s="75"/>
      <c r="AC149" s="72"/>
      <c r="AD149" s="72"/>
      <c r="AE149" s="75"/>
      <c r="AF149" s="75"/>
      <c r="AG149" s="75"/>
      <c r="AH149" s="75"/>
      <c r="AI149" s="75"/>
      <c r="AJ149" s="75"/>
      <c r="AK149" s="75"/>
      <c r="AL149" s="200"/>
      <c r="AM149" s="200"/>
      <c r="AN149" s="200"/>
      <c r="AO149" s="200"/>
      <c r="AP149" s="200"/>
      <c r="AQ149" s="200"/>
      <c r="AR149" s="75"/>
      <c r="AS149" s="200"/>
      <c r="AT149" s="200"/>
      <c r="AU149" s="75"/>
      <c r="AV149" s="75"/>
      <c r="AW149" s="75"/>
      <c r="AX149" s="75"/>
      <c r="AY149" s="774"/>
      <c r="AZ149" s="75"/>
      <c r="BA149" s="75"/>
      <c r="BB149" s="75"/>
      <c r="BC149" s="774"/>
      <c r="BD149" s="75"/>
      <c r="BE149" s="728"/>
      <c r="BF149" s="186"/>
      <c r="BG149" s="186"/>
      <c r="BH149" s="186"/>
    </row>
    <row r="150" spans="1:60" s="1" customFormat="1" ht="10.5" customHeight="1">
      <c r="A150" s="504"/>
      <c r="B150" s="504"/>
      <c r="C150" s="504"/>
      <c r="D150" s="504"/>
      <c r="E150" s="504"/>
      <c r="F150" s="504"/>
      <c r="G150" s="504"/>
      <c r="H150" s="504"/>
      <c r="I150" s="504"/>
      <c r="J150" s="507"/>
      <c r="K150" s="504"/>
      <c r="L150" s="504"/>
      <c r="M150" s="504"/>
      <c r="N150" s="504"/>
      <c r="O150" s="504"/>
      <c r="P150" s="504"/>
      <c r="Q150" s="504"/>
      <c r="R150" s="505"/>
      <c r="S150" s="505"/>
      <c r="T150" s="505"/>
      <c r="U150" s="506"/>
      <c r="V150" s="506"/>
      <c r="W150" s="506"/>
      <c r="X150" s="505"/>
      <c r="Y150" s="505"/>
      <c r="Z150" s="505"/>
      <c r="AA150" s="505"/>
      <c r="AB150" s="505"/>
      <c r="AC150" s="507"/>
      <c r="AD150" s="507"/>
      <c r="AE150" s="505"/>
      <c r="AF150" s="505"/>
      <c r="AG150" s="505"/>
      <c r="AH150" s="505"/>
      <c r="AI150" s="505"/>
      <c r="AJ150" s="505"/>
      <c r="AK150" s="505"/>
      <c r="AL150" s="508"/>
      <c r="AM150" s="508"/>
      <c r="AN150" s="508"/>
      <c r="AO150" s="508"/>
      <c r="AP150" s="508"/>
      <c r="AQ150" s="508"/>
      <c r="AR150" s="505"/>
      <c r="AS150" s="508"/>
      <c r="AT150" s="508"/>
      <c r="AU150" s="505"/>
      <c r="AV150" s="505"/>
      <c r="AW150" s="505"/>
      <c r="AX150" s="505"/>
      <c r="AY150" s="775"/>
      <c r="AZ150" s="505"/>
      <c r="BA150" s="505"/>
      <c r="BB150" s="505"/>
      <c r="BC150" s="775"/>
      <c r="BD150" s="505"/>
      <c r="BE150" s="728"/>
      <c r="BF150" s="186"/>
      <c r="BG150" s="186"/>
      <c r="BH150" s="186"/>
    </row>
    <row r="151" spans="1:60" s="1" customFormat="1" ht="15.75" customHeight="1">
      <c r="A151" s="14" t="s">
        <v>305</v>
      </c>
      <c r="B151" s="26"/>
      <c r="C151" s="26"/>
      <c r="D151" s="26"/>
      <c r="E151" s="29"/>
      <c r="F151" s="896" t="s">
        <v>305</v>
      </c>
      <c r="G151" s="896"/>
      <c r="H151" s="896"/>
      <c r="I151" s="896"/>
      <c r="J151" s="896"/>
      <c r="K151" s="896"/>
      <c r="L151" s="896"/>
      <c r="M151" s="884" t="s">
        <v>316</v>
      </c>
      <c r="N151" s="884"/>
      <c r="O151" s="884"/>
      <c r="P151" s="884"/>
      <c r="Q151" s="884"/>
      <c r="R151" s="884"/>
      <c r="S151" s="884"/>
      <c r="T151" s="884"/>
      <c r="U151" s="884"/>
      <c r="V151" s="884"/>
      <c r="W151" s="884"/>
      <c r="X151" s="884"/>
      <c r="Y151" s="884"/>
      <c r="Z151" s="884"/>
      <c r="AA151" s="884"/>
      <c r="AB151" s="884"/>
      <c r="AC151" s="884"/>
      <c r="AD151" s="884"/>
      <c r="AE151" s="884"/>
      <c r="AF151" s="884"/>
      <c r="AG151" s="884"/>
      <c r="AH151" s="884"/>
      <c r="AI151" s="884"/>
      <c r="AJ151" s="884"/>
      <c r="AK151" s="884"/>
      <c r="AL151" s="884"/>
      <c r="AM151" s="884"/>
      <c r="AN151" s="884"/>
      <c r="AO151" s="884"/>
      <c r="AP151" s="884"/>
      <c r="AQ151" s="884"/>
      <c r="AR151" s="884"/>
      <c r="AS151" s="884"/>
      <c r="AT151" s="884"/>
      <c r="AU151" s="884"/>
      <c r="AV151" s="884"/>
      <c r="AW151" s="884"/>
      <c r="AX151" s="884"/>
      <c r="AY151" s="884"/>
      <c r="AZ151" s="884"/>
      <c r="BA151" s="884"/>
      <c r="BB151" s="884"/>
      <c r="BC151" s="884"/>
      <c r="BD151" s="884"/>
      <c r="BE151" s="884"/>
      <c r="BF151" s="884"/>
      <c r="BG151" s="884"/>
      <c r="BH151" s="884"/>
    </row>
    <row r="152" spans="1:60" s="507" customFormat="1" ht="15.75" customHeight="1">
      <c r="A152" s="9" t="s">
        <v>306</v>
      </c>
      <c r="B152" s="5"/>
      <c r="C152" s="5"/>
      <c r="D152" s="5"/>
      <c r="E152" s="29"/>
      <c r="F152" s="896" t="s">
        <v>306</v>
      </c>
      <c r="G152" s="896"/>
      <c r="H152" s="896"/>
      <c r="I152" s="896"/>
      <c r="J152" s="896"/>
      <c r="K152" s="896"/>
      <c r="L152" s="896"/>
      <c r="M152" s="884" t="s">
        <v>317</v>
      </c>
      <c r="N152" s="884"/>
      <c r="O152" s="884"/>
      <c r="P152" s="884"/>
      <c r="Q152" s="884"/>
      <c r="R152" s="884"/>
      <c r="S152" s="884"/>
      <c r="T152" s="884"/>
      <c r="U152" s="884"/>
      <c r="V152" s="884"/>
      <c r="W152" s="884"/>
      <c r="X152" s="884"/>
      <c r="Y152" s="884"/>
      <c r="Z152" s="884"/>
      <c r="AA152" s="884"/>
      <c r="AB152" s="884"/>
      <c r="AC152" s="884"/>
      <c r="AD152" s="884"/>
      <c r="AE152" s="884"/>
      <c r="AF152" s="884"/>
      <c r="AG152" s="884"/>
      <c r="AH152" s="884"/>
      <c r="AI152" s="884"/>
      <c r="AJ152" s="884"/>
      <c r="AK152" s="884"/>
      <c r="AL152" s="884"/>
      <c r="AM152" s="884"/>
      <c r="AN152" s="884"/>
      <c r="AO152" s="884"/>
      <c r="AP152" s="884"/>
      <c r="AQ152" s="884"/>
      <c r="AR152" s="884"/>
      <c r="AS152" s="884"/>
      <c r="AT152" s="884"/>
      <c r="AU152" s="884"/>
      <c r="AV152" s="884"/>
      <c r="AW152" s="884"/>
      <c r="AX152" s="884"/>
      <c r="AY152" s="884"/>
      <c r="AZ152" s="884"/>
      <c r="BA152" s="884"/>
      <c r="BB152" s="884"/>
      <c r="BC152" s="884"/>
      <c r="BD152" s="884"/>
      <c r="BE152" s="884"/>
      <c r="BF152" s="884"/>
      <c r="BG152" s="884"/>
      <c r="BH152" s="884"/>
    </row>
    <row r="153" spans="1:60" s="1" customFormat="1" ht="15.75" customHeight="1" hidden="1">
      <c r="A153" s="8" t="s">
        <v>307</v>
      </c>
      <c r="B153" s="5"/>
      <c r="C153" s="5"/>
      <c r="D153" s="5"/>
      <c r="E153" s="29"/>
      <c r="F153" s="896" t="s">
        <v>307</v>
      </c>
      <c r="G153" s="896"/>
      <c r="H153" s="896"/>
      <c r="I153" s="896"/>
      <c r="J153" s="896"/>
      <c r="K153" s="896"/>
      <c r="L153" s="896"/>
      <c r="M153" s="1000" t="s">
        <v>308</v>
      </c>
      <c r="N153" s="979"/>
      <c r="O153" s="979"/>
      <c r="P153" s="979"/>
      <c r="Q153" s="979"/>
      <c r="R153" s="979"/>
      <c r="S153" s="979"/>
      <c r="T153" s="979"/>
      <c r="U153" s="979"/>
      <c r="V153" s="979"/>
      <c r="W153" s="979"/>
      <c r="X153" s="979"/>
      <c r="Y153" s="979"/>
      <c r="Z153" s="979"/>
      <c r="AA153" s="979"/>
      <c r="AB153" s="979"/>
      <c r="AC153" s="979"/>
      <c r="AD153" s="979"/>
      <c r="AE153" s="979"/>
      <c r="AF153" s="979"/>
      <c r="AG153" s="979"/>
      <c r="AH153" s="979"/>
      <c r="AI153" s="979"/>
      <c r="AJ153" s="979"/>
      <c r="AK153" s="979"/>
      <c r="AL153" s="979"/>
      <c r="AM153" s="979"/>
      <c r="AN153" s="979"/>
      <c r="AO153" s="979"/>
      <c r="AP153" s="979"/>
      <c r="AQ153" s="979"/>
      <c r="AR153" s="979"/>
      <c r="AS153" s="979"/>
      <c r="AT153" s="979"/>
      <c r="AU153" s="979"/>
      <c r="AV153" s="979"/>
      <c r="AW153" s="979"/>
      <c r="AX153" s="979"/>
      <c r="AY153" s="979"/>
      <c r="AZ153" s="1001"/>
      <c r="BA153" s="251"/>
      <c r="BB153" s="251"/>
      <c r="BC153" s="776"/>
      <c r="BD153" s="251"/>
      <c r="BE153" s="728"/>
      <c r="BF153" s="186"/>
      <c r="BG153" s="186"/>
      <c r="BH153" s="186"/>
    </row>
    <row r="154" spans="1:60" s="507" customFormat="1" ht="7.5" customHeight="1">
      <c r="A154" s="500"/>
      <c r="B154" s="501"/>
      <c r="C154" s="501"/>
      <c r="D154" s="501"/>
      <c r="E154" s="502"/>
      <c r="F154" s="502"/>
      <c r="G154" s="502"/>
      <c r="H154" s="502"/>
      <c r="I154" s="502"/>
      <c r="J154" s="503"/>
      <c r="K154" s="503"/>
      <c r="L154" s="503"/>
      <c r="M154" s="503"/>
      <c r="N154" s="503"/>
      <c r="O154" s="503"/>
      <c r="P154" s="503"/>
      <c r="Q154" s="504"/>
      <c r="R154" s="505"/>
      <c r="S154" s="505"/>
      <c r="T154" s="505"/>
      <c r="U154" s="506"/>
      <c r="V154" s="506"/>
      <c r="W154" s="506"/>
      <c r="X154" s="505"/>
      <c r="Y154" s="505"/>
      <c r="Z154" s="505"/>
      <c r="AA154" s="505"/>
      <c r="AB154" s="505"/>
      <c r="AE154" s="505"/>
      <c r="AF154" s="505"/>
      <c r="AG154" s="505"/>
      <c r="AH154" s="505"/>
      <c r="AI154" s="505"/>
      <c r="AJ154" s="505"/>
      <c r="AK154" s="505"/>
      <c r="AL154" s="508"/>
      <c r="AM154" s="508"/>
      <c r="AN154" s="508"/>
      <c r="AO154" s="508"/>
      <c r="AP154" s="508"/>
      <c r="AQ154" s="508"/>
      <c r="AR154" s="505"/>
      <c r="AS154" s="508"/>
      <c r="AT154" s="508"/>
      <c r="AU154" s="505"/>
      <c r="AV154" s="505"/>
      <c r="AW154" s="505"/>
      <c r="AX154" s="505"/>
      <c r="AY154" s="775"/>
      <c r="AZ154" s="505"/>
      <c r="BA154" s="505"/>
      <c r="BB154" s="505"/>
      <c r="BC154" s="775"/>
      <c r="BD154" s="505"/>
      <c r="BE154" s="729"/>
      <c r="BF154" s="515"/>
      <c r="BG154" s="515"/>
      <c r="BH154" s="515"/>
    </row>
    <row r="155" spans="1:56" ht="15.75" customHeight="1" hidden="1">
      <c r="A155" s="28"/>
      <c r="B155" s="5"/>
      <c r="C155" s="5"/>
      <c r="D155" s="5"/>
      <c r="E155" s="29"/>
      <c r="F155" s="95"/>
      <c r="G155" s="29"/>
      <c r="H155" s="29"/>
      <c r="I155" s="29"/>
      <c r="J155" s="27"/>
      <c r="K155" s="27"/>
      <c r="L155" s="27"/>
      <c r="M155" s="894"/>
      <c r="N155" s="894"/>
      <c r="O155" s="894"/>
      <c r="P155" s="894"/>
      <c r="Q155" s="894"/>
      <c r="R155" s="894"/>
      <c r="S155" s="894"/>
      <c r="T155" s="894"/>
      <c r="U155" s="894"/>
      <c r="V155" s="894"/>
      <c r="W155" s="894"/>
      <c r="X155" s="894"/>
      <c r="Y155" s="894"/>
      <c r="Z155" s="894"/>
      <c r="AA155" s="894"/>
      <c r="AB155" s="894"/>
      <c r="AC155" s="894"/>
      <c r="AD155" s="894"/>
      <c r="AE155" s="894"/>
      <c r="AF155" s="894"/>
      <c r="AG155" s="894"/>
      <c r="AH155" s="894"/>
      <c r="AI155" s="894"/>
      <c r="AJ155" s="894"/>
      <c r="AK155" s="894"/>
      <c r="AL155" s="894"/>
      <c r="AM155" s="894"/>
      <c r="AN155" s="894"/>
      <c r="AO155" s="894"/>
      <c r="AP155" s="894"/>
      <c r="AQ155" s="894"/>
      <c r="AR155" s="894"/>
      <c r="AS155" s="894"/>
      <c r="AT155" s="894"/>
      <c r="AU155" s="894"/>
      <c r="AV155" s="894"/>
      <c r="AW155" s="894"/>
      <c r="AX155" s="894"/>
      <c r="AY155" s="894"/>
      <c r="AZ155" s="894"/>
      <c r="BD155" s="23"/>
    </row>
    <row r="156" spans="1:56" ht="18" customHeight="1" thickBot="1">
      <c r="A156" s="500"/>
      <c r="B156" s="501"/>
      <c r="C156" s="501"/>
      <c r="D156" s="501"/>
      <c r="E156" s="502"/>
      <c r="F156" s="514"/>
      <c r="G156" s="502"/>
      <c r="H156" s="502"/>
      <c r="I156" s="502"/>
      <c r="J156" s="503"/>
      <c r="K156" s="503"/>
      <c r="L156" s="503"/>
      <c r="M156" s="932"/>
      <c r="N156" s="932"/>
      <c r="O156" s="932"/>
      <c r="P156" s="932"/>
      <c r="Q156" s="932"/>
      <c r="R156" s="932"/>
      <c r="S156" s="932"/>
      <c r="T156" s="932"/>
      <c r="U156" s="932"/>
      <c r="V156" s="932"/>
      <c r="W156" s="932"/>
      <c r="X156" s="932"/>
      <c r="Y156" s="932"/>
      <c r="Z156" s="932"/>
      <c r="AA156" s="932"/>
      <c r="AB156" s="932"/>
      <c r="AC156" s="932"/>
      <c r="AD156" s="932"/>
      <c r="AE156" s="932"/>
      <c r="AF156" s="932"/>
      <c r="AG156" s="932"/>
      <c r="AH156" s="932"/>
      <c r="AI156" s="932"/>
      <c r="AJ156" s="932"/>
      <c r="AK156" s="932"/>
      <c r="AL156" s="932"/>
      <c r="AM156" s="932"/>
      <c r="AN156" s="932"/>
      <c r="AO156" s="932"/>
      <c r="AP156" s="932"/>
      <c r="AQ156" s="932"/>
      <c r="AR156" s="932"/>
      <c r="AS156" s="932"/>
      <c r="AT156" s="932"/>
      <c r="AU156" s="932"/>
      <c r="AV156" s="932"/>
      <c r="AW156" s="932"/>
      <c r="AX156" s="932"/>
      <c r="AY156" s="932"/>
      <c r="AZ156" s="932"/>
      <c r="BA156" s="582"/>
      <c r="BB156" s="582"/>
      <c r="BC156" s="779"/>
      <c r="BD156" s="582"/>
    </row>
    <row r="157" spans="1:60" ht="39" customHeight="1" thickBot="1">
      <c r="A157" s="886" t="s">
        <v>0</v>
      </c>
      <c r="B157" s="886"/>
      <c r="C157" s="886"/>
      <c r="D157" s="10" t="s">
        <v>1</v>
      </c>
      <c r="E157" s="412" t="s">
        <v>574</v>
      </c>
      <c r="F157" s="887" t="s">
        <v>196</v>
      </c>
      <c r="G157" s="888"/>
      <c r="H157" s="888"/>
      <c r="I157" s="889"/>
      <c r="J157" s="890" t="s">
        <v>195</v>
      </c>
      <c r="K157" s="888"/>
      <c r="L157" s="888"/>
      <c r="M157" s="888"/>
      <c r="N157" s="888"/>
      <c r="O157" s="891"/>
      <c r="P157" s="414" t="s">
        <v>311</v>
      </c>
      <c r="Q157" s="413" t="s">
        <v>302</v>
      </c>
      <c r="R157" s="408" t="s">
        <v>377</v>
      </c>
      <c r="S157" s="408" t="s">
        <v>179</v>
      </c>
      <c r="T157" s="408" t="s">
        <v>378</v>
      </c>
      <c r="U157" s="409" t="s">
        <v>180</v>
      </c>
      <c r="V157" s="409" t="s">
        <v>379</v>
      </c>
      <c r="W157" s="409" t="s">
        <v>381</v>
      </c>
      <c r="X157" s="408"/>
      <c r="Y157" s="408" t="s">
        <v>421</v>
      </c>
      <c r="Z157" s="410" t="s">
        <v>427</v>
      </c>
      <c r="AA157" s="408" t="s">
        <v>181</v>
      </c>
      <c r="AB157" s="408" t="s">
        <v>380</v>
      </c>
      <c r="AC157" s="411"/>
      <c r="AD157" s="411"/>
      <c r="AE157" s="410" t="s">
        <v>422</v>
      </c>
      <c r="AF157" s="410" t="s">
        <v>437</v>
      </c>
      <c r="AG157" s="410" t="s">
        <v>436</v>
      </c>
      <c r="AH157" s="415" t="s">
        <v>434</v>
      </c>
      <c r="AI157" s="417" t="s">
        <v>465</v>
      </c>
      <c r="AJ157" s="416" t="s">
        <v>435</v>
      </c>
      <c r="AK157" s="410" t="s">
        <v>507</v>
      </c>
      <c r="AL157" s="415" t="s">
        <v>506</v>
      </c>
      <c r="AM157" s="417" t="s">
        <v>571</v>
      </c>
      <c r="AN157" s="427" t="s">
        <v>577</v>
      </c>
      <c r="AO157" s="417" t="s">
        <v>583</v>
      </c>
      <c r="AP157" s="428" t="s">
        <v>591</v>
      </c>
      <c r="AQ157" s="428" t="s">
        <v>644</v>
      </c>
      <c r="AR157" s="426" t="s">
        <v>650</v>
      </c>
      <c r="AS157" s="417" t="s">
        <v>657</v>
      </c>
      <c r="AT157" s="632" t="s">
        <v>732</v>
      </c>
      <c r="AU157" s="640" t="s">
        <v>850</v>
      </c>
      <c r="AV157" s="640" t="s">
        <v>849</v>
      </c>
      <c r="AW157" s="646" t="s">
        <v>785</v>
      </c>
      <c r="AX157" s="498" t="s">
        <v>758</v>
      </c>
      <c r="AY157" s="766" t="s">
        <v>801</v>
      </c>
      <c r="AZ157" s="767" t="s">
        <v>605</v>
      </c>
      <c r="BA157" s="768" t="s">
        <v>781</v>
      </c>
      <c r="BB157" s="768" t="s">
        <v>782</v>
      </c>
      <c r="BC157" s="766" t="s">
        <v>889</v>
      </c>
      <c r="BD157" s="714" t="s">
        <v>843</v>
      </c>
      <c r="BE157" s="714" t="s">
        <v>836</v>
      </c>
      <c r="BF157" s="816" t="s">
        <v>852</v>
      </c>
      <c r="BG157" s="640" t="s">
        <v>853</v>
      </c>
      <c r="BH157" s="766" t="s">
        <v>854</v>
      </c>
    </row>
    <row r="158" spans="1:60" s="23" customFormat="1" ht="0.75" customHeight="1" hidden="1">
      <c r="A158" s="12">
        <v>1</v>
      </c>
      <c r="B158" s="13">
        <v>1</v>
      </c>
      <c r="C158" s="13"/>
      <c r="D158" s="11" t="s">
        <v>3</v>
      </c>
      <c r="E158" s="189">
        <v>114</v>
      </c>
      <c r="F158" s="10" t="s">
        <v>4</v>
      </c>
      <c r="G158" s="11" t="s">
        <v>5</v>
      </c>
      <c r="H158" s="11" t="s">
        <v>5</v>
      </c>
      <c r="I158" s="154"/>
      <c r="J158" s="10" t="s">
        <v>6</v>
      </c>
      <c r="K158" s="11" t="s">
        <v>12</v>
      </c>
      <c r="L158" s="11" t="s">
        <v>5</v>
      </c>
      <c r="M158" s="11" t="s">
        <v>13</v>
      </c>
      <c r="N158" s="11"/>
      <c r="O158" s="11"/>
      <c r="P158" s="22" t="s">
        <v>7</v>
      </c>
      <c r="Q158" s="79" t="s">
        <v>25</v>
      </c>
      <c r="R158" s="32">
        <v>230</v>
      </c>
      <c r="S158" s="32">
        <v>0</v>
      </c>
      <c r="T158" s="33">
        <f>R158+S158</f>
        <v>230</v>
      </c>
      <c r="U158" s="34">
        <v>-223.96</v>
      </c>
      <c r="V158" s="34">
        <v>157.77</v>
      </c>
      <c r="W158" s="143">
        <f>V158/T158</f>
        <v>0.6859565217391305</v>
      </c>
      <c r="X158" s="32">
        <v>1600</v>
      </c>
      <c r="Y158" s="32">
        <v>120</v>
      </c>
      <c r="Z158" s="32">
        <v>120</v>
      </c>
      <c r="AA158" s="32">
        <v>120</v>
      </c>
      <c r="AB158" s="32">
        <v>120</v>
      </c>
      <c r="AC158" s="4"/>
      <c r="AD158" s="4"/>
      <c r="AE158" s="32"/>
      <c r="AF158" s="32"/>
      <c r="AG158" s="32">
        <f>Z158+AE158</f>
        <v>120</v>
      </c>
      <c r="AH158" s="32"/>
      <c r="AI158" s="32">
        <v>12.6</v>
      </c>
      <c r="AJ158" s="67">
        <f>AG158</f>
        <v>120</v>
      </c>
      <c r="AK158" s="67"/>
      <c r="AL158" s="32"/>
      <c r="AM158" s="32">
        <v>0</v>
      </c>
      <c r="AN158" s="32">
        <v>0</v>
      </c>
      <c r="AO158" s="32">
        <v>0</v>
      </c>
      <c r="AP158" s="32">
        <v>0</v>
      </c>
      <c r="AQ158" s="32">
        <v>0</v>
      </c>
      <c r="AR158" s="67">
        <f>AM158</f>
        <v>0</v>
      </c>
      <c r="AS158" s="32"/>
      <c r="AT158" s="32"/>
      <c r="AU158" s="32"/>
      <c r="AV158" s="32"/>
      <c r="AW158" s="32"/>
      <c r="AX158" s="32"/>
      <c r="AY158" s="234"/>
      <c r="AZ158" s="234"/>
      <c r="BA158" s="430"/>
      <c r="BB158" s="430"/>
      <c r="BC158" s="234"/>
      <c r="BD158" s="32"/>
      <c r="BE158" s="734"/>
      <c r="BF158" s="829"/>
      <c r="BG158" s="70"/>
      <c r="BH158" s="70"/>
    </row>
    <row r="159" spans="1:60" s="56" customFormat="1" ht="30">
      <c r="A159" s="12">
        <v>1</v>
      </c>
      <c r="B159" s="13">
        <v>2</v>
      </c>
      <c r="C159" s="13"/>
      <c r="D159" s="11" t="s">
        <v>3</v>
      </c>
      <c r="E159" s="189">
        <v>129</v>
      </c>
      <c r="F159" s="10" t="s">
        <v>77</v>
      </c>
      <c r="G159" s="11" t="s">
        <v>8</v>
      </c>
      <c r="H159" s="11" t="s">
        <v>2</v>
      </c>
      <c r="I159" s="11"/>
      <c r="J159" s="10" t="s">
        <v>6</v>
      </c>
      <c r="K159" s="11" t="s">
        <v>12</v>
      </c>
      <c r="L159" s="11" t="s">
        <v>24</v>
      </c>
      <c r="M159" s="11" t="s">
        <v>13</v>
      </c>
      <c r="N159" s="11"/>
      <c r="O159" s="11"/>
      <c r="P159" s="22" t="s">
        <v>7</v>
      </c>
      <c r="Q159" s="79" t="s">
        <v>78</v>
      </c>
      <c r="R159" s="32">
        <v>1200</v>
      </c>
      <c r="S159" s="32">
        <v>400</v>
      </c>
      <c r="T159" s="33">
        <v>1200</v>
      </c>
      <c r="U159" s="34">
        <v>-1099.35</v>
      </c>
      <c r="V159" s="34">
        <v>811</v>
      </c>
      <c r="W159" s="143">
        <f>V159/T159</f>
        <v>0.6758333333333333</v>
      </c>
      <c r="X159" s="32"/>
      <c r="Y159" s="32">
        <v>1200</v>
      </c>
      <c r="Z159" s="32">
        <v>1200</v>
      </c>
      <c r="AA159" s="32">
        <v>1200</v>
      </c>
      <c r="AB159" s="32">
        <v>1200</v>
      </c>
      <c r="AC159" s="4"/>
      <c r="AD159" s="4"/>
      <c r="AE159" s="32"/>
      <c r="AF159" s="32">
        <v>1099.35</v>
      </c>
      <c r="AG159" s="32">
        <f>Z159+AE159</f>
        <v>1200</v>
      </c>
      <c r="AH159" s="32">
        <v>457</v>
      </c>
      <c r="AI159" s="32">
        <v>579</v>
      </c>
      <c r="AJ159" s="67">
        <v>1000</v>
      </c>
      <c r="AK159" s="32">
        <v>1000</v>
      </c>
      <c r="AL159" s="32">
        <v>796.5</v>
      </c>
      <c r="AM159" s="32">
        <f>AK159</f>
        <v>1000</v>
      </c>
      <c r="AN159" s="32">
        <f>AM159</f>
        <v>1000</v>
      </c>
      <c r="AO159" s="32">
        <f>AN159</f>
        <v>1000</v>
      </c>
      <c r="AP159" s="32">
        <v>1000</v>
      </c>
      <c r="AQ159" s="32">
        <v>1000</v>
      </c>
      <c r="AR159" s="67">
        <f>AM159</f>
        <v>1000</v>
      </c>
      <c r="AS159" s="32">
        <v>635</v>
      </c>
      <c r="AT159" s="32">
        <v>1000</v>
      </c>
      <c r="AU159" s="32">
        <v>1252.6</v>
      </c>
      <c r="AV159" s="32">
        <v>1049.2</v>
      </c>
      <c r="AW159" s="682">
        <v>87.4</v>
      </c>
      <c r="AX159" s="32">
        <v>442.2</v>
      </c>
      <c r="AY159" s="234">
        <v>1400</v>
      </c>
      <c r="AZ159" s="234">
        <v>1200</v>
      </c>
      <c r="BA159" s="234">
        <v>1400</v>
      </c>
      <c r="BB159" s="234">
        <v>1400</v>
      </c>
      <c r="BC159" s="234">
        <v>1400</v>
      </c>
      <c r="BD159" s="234">
        <v>615</v>
      </c>
      <c r="BE159" s="731">
        <f>BD159/BC159*100</f>
        <v>43.92857142857143</v>
      </c>
      <c r="BF159" s="822">
        <v>1000</v>
      </c>
      <c r="BG159" s="32">
        <v>1000</v>
      </c>
      <c r="BH159" s="32">
        <v>1000</v>
      </c>
    </row>
    <row r="160" spans="1:60" s="511" customFormat="1" ht="15.75">
      <c r="A160" s="159">
        <v>1</v>
      </c>
      <c r="B160" s="160">
        <v>2</v>
      </c>
      <c r="C160" s="160"/>
      <c r="D160" s="147" t="s">
        <v>3</v>
      </c>
      <c r="E160" s="385">
        <v>130</v>
      </c>
      <c r="F160" s="212" t="s">
        <v>77</v>
      </c>
      <c r="G160" s="213" t="s">
        <v>8</v>
      </c>
      <c r="H160" s="213" t="s">
        <v>2</v>
      </c>
      <c r="I160" s="213"/>
      <c r="J160" s="212" t="s">
        <v>6</v>
      </c>
      <c r="K160" s="213" t="s">
        <v>12</v>
      </c>
      <c r="L160" s="213"/>
      <c r="M160" s="213"/>
      <c r="N160" s="213"/>
      <c r="O160" s="213"/>
      <c r="P160" s="256"/>
      <c r="Q160" s="271" t="s">
        <v>188</v>
      </c>
      <c r="R160" s="258">
        <f aca="true" t="shared" si="38" ref="R160:V161">R159</f>
        <v>1200</v>
      </c>
      <c r="S160" s="258">
        <f t="shared" si="38"/>
        <v>400</v>
      </c>
      <c r="T160" s="258">
        <f t="shared" si="38"/>
        <v>1200</v>
      </c>
      <c r="U160" s="258">
        <f t="shared" si="38"/>
        <v>-1099.35</v>
      </c>
      <c r="V160" s="259">
        <f t="shared" si="38"/>
        <v>811</v>
      </c>
      <c r="W160" s="260">
        <f>V160/T160</f>
        <v>0.6758333333333333</v>
      </c>
      <c r="X160" s="258">
        <f>X159</f>
        <v>0</v>
      </c>
      <c r="Y160" s="258">
        <f>SUM(Y158:Y159)</f>
        <v>1320</v>
      </c>
      <c r="Z160" s="258">
        <f>SUM(Z158:Z159)</f>
        <v>1320</v>
      </c>
      <c r="AA160" s="258">
        <f>SUM(AA158:AA159)</f>
        <v>1320</v>
      </c>
      <c r="AB160" s="258">
        <f>SUM(AB158:AB159)</f>
        <v>1320</v>
      </c>
      <c r="AC160" s="705"/>
      <c r="AD160" s="705"/>
      <c r="AE160" s="258">
        <f aca="true" t="shared" si="39" ref="AE160:AV160">SUM(AE158:AE159)</f>
        <v>0</v>
      </c>
      <c r="AF160" s="258">
        <f t="shared" si="39"/>
        <v>1099.35</v>
      </c>
      <c r="AG160" s="258">
        <f t="shared" si="39"/>
        <v>1320</v>
      </c>
      <c r="AH160" s="258">
        <f t="shared" si="39"/>
        <v>457</v>
      </c>
      <c r="AI160" s="258">
        <f>SUM(AI158:AI159)</f>
        <v>591.6</v>
      </c>
      <c r="AJ160" s="262">
        <f t="shared" si="39"/>
        <v>1120</v>
      </c>
      <c r="AK160" s="258">
        <f t="shared" si="39"/>
        <v>1000</v>
      </c>
      <c r="AL160" s="258">
        <f t="shared" si="39"/>
        <v>796.5</v>
      </c>
      <c r="AM160" s="258">
        <f>SUM(AM158:AM159)</f>
        <v>1000</v>
      </c>
      <c r="AN160" s="258">
        <f>SUM(AN158:AN159)</f>
        <v>1000</v>
      </c>
      <c r="AO160" s="258">
        <f>SUM(AO158:AO159)</f>
        <v>1000</v>
      </c>
      <c r="AP160" s="258">
        <f>SUM(AP158:AP159)</f>
        <v>1000</v>
      </c>
      <c r="AQ160" s="258">
        <f>SUM(AQ158:AQ159)</f>
        <v>1000</v>
      </c>
      <c r="AR160" s="262">
        <f t="shared" si="39"/>
        <v>1000</v>
      </c>
      <c r="AS160" s="258">
        <f t="shared" si="39"/>
        <v>635</v>
      </c>
      <c r="AT160" s="258">
        <f t="shared" si="39"/>
        <v>1000</v>
      </c>
      <c r="AU160" s="258">
        <f>SUM(AU158:AU159)</f>
        <v>1252.6</v>
      </c>
      <c r="AV160" s="258">
        <f t="shared" si="39"/>
        <v>1049.2</v>
      </c>
      <c r="AW160" s="258"/>
      <c r="AX160" s="258">
        <f>SUM(AX158:AX159)</f>
        <v>442.2</v>
      </c>
      <c r="AY160" s="258">
        <f aca="true" t="shared" si="40" ref="AY160:BH160">SUM(AY158:AY159)</f>
        <v>1400</v>
      </c>
      <c r="AZ160" s="258">
        <f t="shared" si="40"/>
        <v>1200</v>
      </c>
      <c r="BA160" s="258">
        <f t="shared" si="40"/>
        <v>1400</v>
      </c>
      <c r="BB160" s="258">
        <f t="shared" si="40"/>
        <v>1400</v>
      </c>
      <c r="BC160" s="258">
        <f t="shared" si="40"/>
        <v>1400</v>
      </c>
      <c r="BD160" s="258">
        <f t="shared" si="40"/>
        <v>615</v>
      </c>
      <c r="BE160" s="258">
        <f t="shared" si="40"/>
        <v>43.92857142857143</v>
      </c>
      <c r="BF160" s="258">
        <f t="shared" si="40"/>
        <v>1000</v>
      </c>
      <c r="BG160" s="258">
        <f t="shared" si="40"/>
        <v>1000</v>
      </c>
      <c r="BH160" s="258">
        <f t="shared" si="40"/>
        <v>1000</v>
      </c>
    </row>
    <row r="161" spans="1:60" s="17" customFormat="1" ht="15.75">
      <c r="A161" s="173">
        <v>1</v>
      </c>
      <c r="B161" s="174">
        <v>1</v>
      </c>
      <c r="C161" s="174"/>
      <c r="D161" s="175" t="s">
        <v>10</v>
      </c>
      <c r="E161" s="722">
        <v>131</v>
      </c>
      <c r="F161" s="301" t="s">
        <v>186</v>
      </c>
      <c r="G161" s="302"/>
      <c r="H161" s="302"/>
      <c r="I161" s="302"/>
      <c r="J161" s="927" t="s">
        <v>197</v>
      </c>
      <c r="K161" s="928"/>
      <c r="L161" s="928"/>
      <c r="M161" s="928"/>
      <c r="N161" s="928"/>
      <c r="O161" s="928"/>
      <c r="P161" s="928"/>
      <c r="Q161" s="307" t="s">
        <v>198</v>
      </c>
      <c r="R161" s="184">
        <f t="shared" si="38"/>
        <v>1200</v>
      </c>
      <c r="S161" s="184">
        <f t="shared" si="38"/>
        <v>400</v>
      </c>
      <c r="T161" s="184">
        <f t="shared" si="38"/>
        <v>1200</v>
      </c>
      <c r="U161" s="184">
        <f t="shared" si="38"/>
        <v>-1099.35</v>
      </c>
      <c r="V161" s="296">
        <f t="shared" si="38"/>
        <v>811</v>
      </c>
      <c r="W161" s="272">
        <f>V161/T161</f>
        <v>0.6758333333333333</v>
      </c>
      <c r="X161" s="184">
        <f>X160</f>
        <v>0</v>
      </c>
      <c r="Y161" s="184">
        <f>Y160</f>
        <v>1320</v>
      </c>
      <c r="Z161" s="184">
        <f>Z160</f>
        <v>1320</v>
      </c>
      <c r="AA161" s="184">
        <f>AA160</f>
        <v>1320</v>
      </c>
      <c r="AB161" s="184">
        <f>AB160</f>
        <v>1320</v>
      </c>
      <c r="AC161" s="308"/>
      <c r="AD161" s="308"/>
      <c r="AE161" s="184">
        <f aca="true" t="shared" si="41" ref="AE161:AV161">AE160</f>
        <v>0</v>
      </c>
      <c r="AF161" s="184">
        <f t="shared" si="41"/>
        <v>1099.35</v>
      </c>
      <c r="AG161" s="184">
        <f t="shared" si="41"/>
        <v>1320</v>
      </c>
      <c r="AH161" s="184">
        <f t="shared" si="41"/>
        <v>457</v>
      </c>
      <c r="AI161" s="183">
        <f>AI160</f>
        <v>591.6</v>
      </c>
      <c r="AJ161" s="183">
        <f t="shared" si="41"/>
        <v>1120</v>
      </c>
      <c r="AK161" s="183">
        <f t="shared" si="41"/>
        <v>1000</v>
      </c>
      <c r="AL161" s="183">
        <f t="shared" si="41"/>
        <v>796.5</v>
      </c>
      <c r="AM161" s="183">
        <f>AM160</f>
        <v>1000</v>
      </c>
      <c r="AN161" s="183">
        <f>AN160</f>
        <v>1000</v>
      </c>
      <c r="AO161" s="183">
        <f>AO160</f>
        <v>1000</v>
      </c>
      <c r="AP161" s="183">
        <f>AP160</f>
        <v>1000</v>
      </c>
      <c r="AQ161" s="183">
        <f>AQ160</f>
        <v>1000</v>
      </c>
      <c r="AR161" s="184">
        <f t="shared" si="41"/>
        <v>1000</v>
      </c>
      <c r="AS161" s="183">
        <f t="shared" si="41"/>
        <v>635</v>
      </c>
      <c r="AT161" s="183">
        <f t="shared" si="41"/>
        <v>1000</v>
      </c>
      <c r="AU161" s="183">
        <f>AU160</f>
        <v>1252.6</v>
      </c>
      <c r="AV161" s="183">
        <f t="shared" si="41"/>
        <v>1049.2</v>
      </c>
      <c r="AW161" s="183"/>
      <c r="AX161" s="183">
        <f>AX160</f>
        <v>442.2</v>
      </c>
      <c r="AY161" s="183">
        <f aca="true" t="shared" si="42" ref="AY161:BH161">AY160</f>
        <v>1400</v>
      </c>
      <c r="AZ161" s="183">
        <f t="shared" si="42"/>
        <v>1200</v>
      </c>
      <c r="BA161" s="183">
        <f t="shared" si="42"/>
        <v>1400</v>
      </c>
      <c r="BB161" s="183">
        <f t="shared" si="42"/>
        <v>1400</v>
      </c>
      <c r="BC161" s="183">
        <f t="shared" si="42"/>
        <v>1400</v>
      </c>
      <c r="BD161" s="183">
        <f t="shared" si="42"/>
        <v>615</v>
      </c>
      <c r="BE161" s="183">
        <f t="shared" si="42"/>
        <v>43.92857142857143</v>
      </c>
      <c r="BF161" s="183">
        <f t="shared" si="42"/>
        <v>1000</v>
      </c>
      <c r="BG161" s="183">
        <f t="shared" si="42"/>
        <v>1000</v>
      </c>
      <c r="BH161" s="183">
        <f t="shared" si="42"/>
        <v>1000</v>
      </c>
    </row>
    <row r="162" spans="1:60" s="507" customFormat="1" ht="11.25">
      <c r="A162" s="926"/>
      <c r="B162" s="926"/>
      <c r="C162" s="926"/>
      <c r="D162" s="926"/>
      <c r="E162" s="926"/>
      <c r="F162" s="926"/>
      <c r="G162" s="926"/>
      <c r="H162" s="926"/>
      <c r="I162" s="926"/>
      <c r="J162" s="926"/>
      <c r="K162" s="926"/>
      <c r="L162" s="926"/>
      <c r="M162" s="926"/>
      <c r="N162" s="926"/>
      <c r="O162" s="926"/>
      <c r="P162" s="926"/>
      <c r="Q162" s="923"/>
      <c r="R162" s="923"/>
      <c r="S162" s="923"/>
      <c r="T162" s="923"/>
      <c r="U162" s="923"/>
      <c r="V162" s="923"/>
      <c r="W162" s="923"/>
      <c r="X162" s="923"/>
      <c r="Y162" s="923"/>
      <c r="Z162" s="923"/>
      <c r="AA162" s="923"/>
      <c r="AB162" s="923"/>
      <c r="AC162" s="511"/>
      <c r="AD162" s="511"/>
      <c r="AE162" s="511"/>
      <c r="AF162" s="511"/>
      <c r="AG162" s="512"/>
      <c r="AH162" s="512"/>
      <c r="AI162" s="512"/>
      <c r="AJ162" s="513"/>
      <c r="AK162" s="513"/>
      <c r="AL162" s="512"/>
      <c r="AM162" s="512"/>
      <c r="AN162" s="512"/>
      <c r="AO162" s="512"/>
      <c r="AP162" s="512"/>
      <c r="AQ162" s="512"/>
      <c r="AR162" s="513"/>
      <c r="AS162" s="512"/>
      <c r="AT162" s="512"/>
      <c r="AU162" s="513"/>
      <c r="AV162" s="512"/>
      <c r="AW162" s="512"/>
      <c r="AX162" s="512"/>
      <c r="AY162" s="777"/>
      <c r="AZ162" s="512"/>
      <c r="BA162" s="519"/>
      <c r="BB162" s="519"/>
      <c r="BC162" s="777"/>
      <c r="BD162" s="512"/>
      <c r="BE162" s="729"/>
      <c r="BF162" s="515"/>
      <c r="BG162" s="515"/>
      <c r="BH162" s="515"/>
    </row>
    <row r="163" spans="1:60" s="1" customFormat="1" ht="15.75" customHeight="1">
      <c r="A163" s="29"/>
      <c r="B163" s="29"/>
      <c r="C163" s="29"/>
      <c r="D163" s="17"/>
      <c r="E163" s="17"/>
      <c r="F163" s="17"/>
      <c r="G163" s="17"/>
      <c r="H163" s="74" t="s">
        <v>199</v>
      </c>
      <c r="I163" s="17"/>
      <c r="J163" s="17"/>
      <c r="K163" s="17"/>
      <c r="L163" s="17"/>
      <c r="M163" s="17"/>
      <c r="N163" s="17"/>
      <c r="O163" s="17"/>
      <c r="P163" s="17"/>
      <c r="Q163" s="17" t="s">
        <v>769</v>
      </c>
      <c r="R163" s="24"/>
      <c r="S163" s="24"/>
      <c r="T163" s="24"/>
      <c r="U163" s="25"/>
      <c r="V163" s="25"/>
      <c r="W163" s="25"/>
      <c r="X163" s="24"/>
      <c r="Y163" s="24"/>
      <c r="Z163" s="24"/>
      <c r="AA163" s="24"/>
      <c r="AB163" s="24"/>
      <c r="AC163" s="17"/>
      <c r="AD163" s="17"/>
      <c r="AE163" s="24"/>
      <c r="AF163" s="24"/>
      <c r="AG163" s="24"/>
      <c r="AH163" s="24"/>
      <c r="AI163" s="24"/>
      <c r="AJ163" s="24"/>
      <c r="AK163" s="24"/>
      <c r="AL163" s="201"/>
      <c r="AM163" s="201"/>
      <c r="AN163" s="201"/>
      <c r="AO163" s="201"/>
      <c r="AP163" s="201"/>
      <c r="AQ163" s="201"/>
      <c r="AR163" s="24"/>
      <c r="AS163" s="201"/>
      <c r="AT163" s="201"/>
      <c r="AU163" s="24"/>
      <c r="AV163" s="24"/>
      <c r="AW163" s="24"/>
      <c r="AX163" s="24"/>
      <c r="AY163" s="778"/>
      <c r="AZ163" s="24"/>
      <c r="BA163" s="24"/>
      <c r="BB163" s="24"/>
      <c r="BC163" s="778"/>
      <c r="BD163" s="24"/>
      <c r="BE163" s="728"/>
      <c r="BF163" s="186"/>
      <c r="BG163" s="186"/>
      <c r="BH163" s="186"/>
    </row>
    <row r="164" spans="1:60" s="1" customFormat="1" ht="10.5" customHeight="1">
      <c r="A164" s="504"/>
      <c r="B164" s="504"/>
      <c r="C164" s="504"/>
      <c r="D164" s="504"/>
      <c r="E164" s="504"/>
      <c r="F164" s="504"/>
      <c r="G164" s="504"/>
      <c r="H164" s="504"/>
      <c r="I164" s="504"/>
      <c r="J164" s="507"/>
      <c r="K164" s="504"/>
      <c r="L164" s="504"/>
      <c r="M164" s="504"/>
      <c r="N164" s="504"/>
      <c r="O164" s="504"/>
      <c r="P164" s="504"/>
      <c r="Q164" s="504"/>
      <c r="R164" s="505"/>
      <c r="S164" s="505"/>
      <c r="T164" s="505"/>
      <c r="U164" s="506"/>
      <c r="V164" s="506"/>
      <c r="W164" s="506"/>
      <c r="X164" s="505"/>
      <c r="Y164" s="505"/>
      <c r="Z164" s="505"/>
      <c r="AA164" s="505"/>
      <c r="AB164" s="505"/>
      <c r="AC164" s="507"/>
      <c r="AD164" s="507"/>
      <c r="AE164" s="505"/>
      <c r="AF164" s="505"/>
      <c r="AG164" s="505"/>
      <c r="AH164" s="505"/>
      <c r="AI164" s="505"/>
      <c r="AJ164" s="505"/>
      <c r="AK164" s="505"/>
      <c r="AL164" s="508"/>
      <c r="AM164" s="508"/>
      <c r="AN164" s="508"/>
      <c r="AO164" s="508"/>
      <c r="AP164" s="508"/>
      <c r="AQ164" s="508"/>
      <c r="AR164" s="505"/>
      <c r="AS164" s="508"/>
      <c r="AT164" s="508"/>
      <c r="AU164" s="505"/>
      <c r="AV164" s="505"/>
      <c r="AW164" s="505"/>
      <c r="AX164" s="505"/>
      <c r="AY164" s="775"/>
      <c r="AZ164" s="505"/>
      <c r="BA164" s="505"/>
      <c r="BB164" s="505"/>
      <c r="BC164" s="775"/>
      <c r="BD164" s="505"/>
      <c r="BE164" s="728"/>
      <c r="BF164" s="186"/>
      <c r="BG164" s="186"/>
      <c r="BH164" s="186"/>
    </row>
    <row r="165" spans="1:60" s="1" customFormat="1" ht="15.75" customHeight="1">
      <c r="A165" s="14" t="s">
        <v>305</v>
      </c>
      <c r="B165" s="26"/>
      <c r="C165" s="26"/>
      <c r="D165" s="26"/>
      <c r="E165" s="29"/>
      <c r="F165" s="896" t="s">
        <v>305</v>
      </c>
      <c r="G165" s="896"/>
      <c r="H165" s="896"/>
      <c r="I165" s="896"/>
      <c r="J165" s="896"/>
      <c r="K165" s="896"/>
      <c r="L165" s="896"/>
      <c r="M165" s="884" t="s">
        <v>500</v>
      </c>
      <c r="N165" s="884"/>
      <c r="O165" s="884"/>
      <c r="P165" s="884"/>
      <c r="Q165" s="884"/>
      <c r="R165" s="884"/>
      <c r="S165" s="884"/>
      <c r="T165" s="884"/>
      <c r="U165" s="884"/>
      <c r="V165" s="884"/>
      <c r="W165" s="884"/>
      <c r="X165" s="884"/>
      <c r="Y165" s="884"/>
      <c r="Z165" s="884"/>
      <c r="AA165" s="884"/>
      <c r="AB165" s="884"/>
      <c r="AC165" s="884"/>
      <c r="AD165" s="884"/>
      <c r="AE165" s="884"/>
      <c r="AF165" s="884"/>
      <c r="AG165" s="884"/>
      <c r="AH165" s="884"/>
      <c r="AI165" s="884"/>
      <c r="AJ165" s="884"/>
      <c r="AK165" s="884"/>
      <c r="AL165" s="884"/>
      <c r="AM165" s="884"/>
      <c r="AN165" s="884"/>
      <c r="AO165" s="884"/>
      <c r="AP165" s="884"/>
      <c r="AQ165" s="884"/>
      <c r="AR165" s="884"/>
      <c r="AS165" s="884"/>
      <c r="AT165" s="884"/>
      <c r="AU165" s="884"/>
      <c r="AV165" s="884"/>
      <c r="AW165" s="884"/>
      <c r="AX165" s="884"/>
      <c r="AY165" s="884"/>
      <c r="AZ165" s="884"/>
      <c r="BA165" s="884"/>
      <c r="BB165" s="884"/>
      <c r="BC165" s="884"/>
      <c r="BD165" s="884"/>
      <c r="BE165" s="884"/>
      <c r="BF165" s="884"/>
      <c r="BG165" s="884"/>
      <c r="BH165" s="884"/>
    </row>
    <row r="166" spans="1:60" s="507" customFormat="1" ht="15.75" customHeight="1">
      <c r="A166" s="9" t="s">
        <v>306</v>
      </c>
      <c r="B166" s="5"/>
      <c r="C166" s="5"/>
      <c r="D166" s="5"/>
      <c r="E166" s="29"/>
      <c r="F166" s="896" t="s">
        <v>306</v>
      </c>
      <c r="G166" s="896"/>
      <c r="H166" s="896"/>
      <c r="I166" s="896"/>
      <c r="J166" s="896"/>
      <c r="K166" s="896"/>
      <c r="L166" s="896"/>
      <c r="M166" s="884" t="s">
        <v>501</v>
      </c>
      <c r="N166" s="884"/>
      <c r="O166" s="884"/>
      <c r="P166" s="884"/>
      <c r="Q166" s="884"/>
      <c r="R166" s="884"/>
      <c r="S166" s="884"/>
      <c r="T166" s="884"/>
      <c r="U166" s="884"/>
      <c r="V166" s="884"/>
      <c r="W166" s="884"/>
      <c r="X166" s="884"/>
      <c r="Y166" s="884"/>
      <c r="Z166" s="884"/>
      <c r="AA166" s="884"/>
      <c r="AB166" s="884"/>
      <c r="AC166" s="884"/>
      <c r="AD166" s="884"/>
      <c r="AE166" s="884"/>
      <c r="AF166" s="884"/>
      <c r="AG166" s="884"/>
      <c r="AH166" s="884"/>
      <c r="AI166" s="884"/>
      <c r="AJ166" s="884"/>
      <c r="AK166" s="884"/>
      <c r="AL166" s="884"/>
      <c r="AM166" s="884"/>
      <c r="AN166" s="884"/>
      <c r="AO166" s="884"/>
      <c r="AP166" s="884"/>
      <c r="AQ166" s="884"/>
      <c r="AR166" s="884"/>
      <c r="AS166" s="884"/>
      <c r="AT166" s="884"/>
      <c r="AU166" s="884"/>
      <c r="AV166" s="884"/>
      <c r="AW166" s="884"/>
      <c r="AX166" s="884"/>
      <c r="AY166" s="884"/>
      <c r="AZ166" s="884"/>
      <c r="BA166" s="884"/>
      <c r="BB166" s="884"/>
      <c r="BC166" s="884"/>
      <c r="BD166" s="884"/>
      <c r="BE166" s="884"/>
      <c r="BF166" s="884"/>
      <c r="BG166" s="884"/>
      <c r="BH166" s="884"/>
    </row>
    <row r="167" spans="1:60" ht="15.75" customHeight="1">
      <c r="A167" s="8" t="s">
        <v>307</v>
      </c>
      <c r="B167" s="5"/>
      <c r="C167" s="5"/>
      <c r="D167" s="5"/>
      <c r="E167" s="29"/>
      <c r="F167" s="896" t="s">
        <v>307</v>
      </c>
      <c r="G167" s="896"/>
      <c r="H167" s="896"/>
      <c r="I167" s="896"/>
      <c r="J167" s="896"/>
      <c r="K167" s="896"/>
      <c r="L167" s="896"/>
      <c r="M167" s="884" t="s">
        <v>308</v>
      </c>
      <c r="N167" s="884"/>
      <c r="O167" s="884"/>
      <c r="P167" s="884"/>
      <c r="Q167" s="884"/>
      <c r="R167" s="884"/>
      <c r="S167" s="884"/>
      <c r="T167" s="884"/>
      <c r="U167" s="884"/>
      <c r="V167" s="884"/>
      <c r="W167" s="884"/>
      <c r="X167" s="884"/>
      <c r="Y167" s="884"/>
      <c r="Z167" s="884"/>
      <c r="AA167" s="884"/>
      <c r="AB167" s="884"/>
      <c r="AC167" s="884"/>
      <c r="AD167" s="884"/>
      <c r="AE167" s="884"/>
      <c r="AF167" s="884"/>
      <c r="AG167" s="884"/>
      <c r="AH167" s="884"/>
      <c r="AI167" s="884"/>
      <c r="AJ167" s="884"/>
      <c r="AK167" s="884"/>
      <c r="AL167" s="884"/>
      <c r="AM167" s="884"/>
      <c r="AN167" s="884"/>
      <c r="AO167" s="884"/>
      <c r="AP167" s="884"/>
      <c r="AQ167" s="884"/>
      <c r="AR167" s="884"/>
      <c r="AS167" s="884"/>
      <c r="AT167" s="884"/>
      <c r="AU167" s="884"/>
      <c r="AV167" s="884"/>
      <c r="AW167" s="884"/>
      <c r="AX167" s="884"/>
      <c r="AY167" s="884"/>
      <c r="AZ167" s="884"/>
      <c r="BA167" s="884"/>
      <c r="BB167" s="884"/>
      <c r="BC167" s="884"/>
      <c r="BD167" s="884"/>
      <c r="BE167" s="884"/>
      <c r="BF167" s="884"/>
      <c r="BG167" s="884"/>
      <c r="BH167" s="884"/>
    </row>
    <row r="168" spans="1:56" ht="10.5" customHeight="1" thickBot="1">
      <c r="A168" s="500"/>
      <c r="B168" s="501"/>
      <c r="C168" s="501"/>
      <c r="D168" s="501"/>
      <c r="E168" s="502"/>
      <c r="F168" s="514"/>
      <c r="G168" s="502"/>
      <c r="H168" s="502"/>
      <c r="I168" s="502"/>
      <c r="J168" s="503"/>
      <c r="K168" s="503"/>
      <c r="L168" s="503"/>
      <c r="M168" s="924"/>
      <c r="N168" s="924"/>
      <c r="O168" s="924"/>
      <c r="P168" s="924"/>
      <c r="Q168" s="924"/>
      <c r="R168" s="924"/>
      <c r="S168" s="924"/>
      <c r="T168" s="924"/>
      <c r="U168" s="924"/>
      <c r="V168" s="924"/>
      <c r="W168" s="924"/>
      <c r="X168" s="924"/>
      <c r="Y168" s="924"/>
      <c r="Z168" s="924"/>
      <c r="AA168" s="924"/>
      <c r="AB168" s="505"/>
      <c r="AC168" s="507"/>
      <c r="AD168" s="507"/>
      <c r="AE168" s="507"/>
      <c r="AF168" s="507"/>
      <c r="AG168" s="515"/>
      <c r="AH168" s="515"/>
      <c r="AI168" s="515"/>
      <c r="AJ168" s="515"/>
      <c r="AK168" s="515"/>
      <c r="AL168" s="516"/>
      <c r="AM168" s="516"/>
      <c r="AN168" s="516"/>
      <c r="AO168" s="516"/>
      <c r="AP168" s="517"/>
      <c r="AQ168" s="509"/>
      <c r="AR168" s="515"/>
      <c r="AS168" s="516"/>
      <c r="AT168" s="516"/>
      <c r="AU168" s="515"/>
      <c r="AV168" s="515"/>
      <c r="AW168" s="515"/>
      <c r="AX168" s="515"/>
      <c r="AY168" s="779"/>
      <c r="AZ168" s="515"/>
      <c r="BA168" s="582"/>
      <c r="BB168" s="582"/>
      <c r="BC168" s="779"/>
      <c r="BD168" s="515"/>
    </row>
    <row r="169" spans="1:60" ht="39" customHeight="1" thickBot="1">
      <c r="A169" s="886" t="s">
        <v>0</v>
      </c>
      <c r="B169" s="886"/>
      <c r="C169" s="886"/>
      <c r="D169" s="10" t="s">
        <v>1</v>
      </c>
      <c r="E169" s="412" t="s">
        <v>574</v>
      </c>
      <c r="F169" s="887" t="s">
        <v>196</v>
      </c>
      <c r="G169" s="888"/>
      <c r="H169" s="888"/>
      <c r="I169" s="889"/>
      <c r="J169" s="890" t="s">
        <v>195</v>
      </c>
      <c r="K169" s="888"/>
      <c r="L169" s="888"/>
      <c r="M169" s="888"/>
      <c r="N169" s="888"/>
      <c r="O169" s="891"/>
      <c r="P169" s="414" t="s">
        <v>311</v>
      </c>
      <c r="Q169" s="413" t="s">
        <v>302</v>
      </c>
      <c r="R169" s="408" t="s">
        <v>377</v>
      </c>
      <c r="S169" s="408" t="s">
        <v>179</v>
      </c>
      <c r="T169" s="408" t="s">
        <v>378</v>
      </c>
      <c r="U169" s="409" t="s">
        <v>180</v>
      </c>
      <c r="V169" s="409" t="s">
        <v>379</v>
      </c>
      <c r="W169" s="409" t="s">
        <v>381</v>
      </c>
      <c r="X169" s="408"/>
      <c r="Y169" s="408" t="s">
        <v>421</v>
      </c>
      <c r="Z169" s="410" t="s">
        <v>427</v>
      </c>
      <c r="AA169" s="408" t="s">
        <v>181</v>
      </c>
      <c r="AB169" s="408" t="s">
        <v>380</v>
      </c>
      <c r="AC169" s="411"/>
      <c r="AD169" s="411"/>
      <c r="AE169" s="410" t="s">
        <v>422</v>
      </c>
      <c r="AF169" s="410" t="s">
        <v>437</v>
      </c>
      <c r="AG169" s="410" t="s">
        <v>436</v>
      </c>
      <c r="AH169" s="415" t="s">
        <v>434</v>
      </c>
      <c r="AI169" s="417" t="s">
        <v>465</v>
      </c>
      <c r="AJ169" s="416" t="s">
        <v>435</v>
      </c>
      <c r="AK169" s="410" t="s">
        <v>507</v>
      </c>
      <c r="AL169" s="415" t="s">
        <v>506</v>
      </c>
      <c r="AM169" s="417" t="s">
        <v>571</v>
      </c>
      <c r="AN169" s="427" t="s">
        <v>577</v>
      </c>
      <c r="AO169" s="417" t="s">
        <v>583</v>
      </c>
      <c r="AP169" s="428" t="s">
        <v>591</v>
      </c>
      <c r="AQ169" s="428" t="s">
        <v>644</v>
      </c>
      <c r="AR169" s="426" t="s">
        <v>650</v>
      </c>
      <c r="AS169" s="417" t="s">
        <v>657</v>
      </c>
      <c r="AT169" s="632" t="s">
        <v>732</v>
      </c>
      <c r="AU169" s="640" t="s">
        <v>850</v>
      </c>
      <c r="AV169" s="640" t="s">
        <v>849</v>
      </c>
      <c r="AW169" s="646" t="s">
        <v>785</v>
      </c>
      <c r="AX169" s="498" t="s">
        <v>758</v>
      </c>
      <c r="AY169" s="766" t="s">
        <v>801</v>
      </c>
      <c r="AZ169" s="767" t="s">
        <v>605</v>
      </c>
      <c r="BA169" s="768" t="s">
        <v>781</v>
      </c>
      <c r="BB169" s="768" t="s">
        <v>782</v>
      </c>
      <c r="BC169" s="766" t="s">
        <v>889</v>
      </c>
      <c r="BD169" s="714" t="s">
        <v>843</v>
      </c>
      <c r="BE169" s="714" t="s">
        <v>836</v>
      </c>
      <c r="BF169" s="816" t="s">
        <v>852</v>
      </c>
      <c r="BG169" s="640" t="s">
        <v>853</v>
      </c>
      <c r="BH169" s="766" t="s">
        <v>854</v>
      </c>
    </row>
    <row r="170" spans="1:60" ht="15.75">
      <c r="A170" s="12">
        <v>1</v>
      </c>
      <c r="B170" s="13">
        <v>3</v>
      </c>
      <c r="C170" s="13"/>
      <c r="D170" s="11" t="s">
        <v>3</v>
      </c>
      <c r="E170" s="189">
        <v>132</v>
      </c>
      <c r="F170" s="10" t="s">
        <v>4</v>
      </c>
      <c r="G170" s="11" t="s">
        <v>5</v>
      </c>
      <c r="H170" s="11" t="s">
        <v>5</v>
      </c>
      <c r="I170" s="154"/>
      <c r="J170" s="10" t="s">
        <v>6</v>
      </c>
      <c r="K170" s="11" t="s">
        <v>5</v>
      </c>
      <c r="L170" s="11" t="s">
        <v>5</v>
      </c>
      <c r="M170" s="11"/>
      <c r="N170" s="11"/>
      <c r="O170" s="11">
        <v>1</v>
      </c>
      <c r="P170" s="761" t="s">
        <v>9</v>
      </c>
      <c r="Q170" s="79" t="s">
        <v>844</v>
      </c>
      <c r="R170" s="32">
        <v>0</v>
      </c>
      <c r="S170" s="32">
        <v>0</v>
      </c>
      <c r="T170" s="33">
        <f>R170+S170</f>
        <v>0</v>
      </c>
      <c r="U170" s="34">
        <v>-110</v>
      </c>
      <c r="V170" s="34">
        <v>115</v>
      </c>
      <c r="W170" s="143" t="e">
        <f aca="true" t="shared" si="43" ref="W170:W184">V170/T170</f>
        <v>#DIV/0!</v>
      </c>
      <c r="X170" s="32">
        <v>115</v>
      </c>
      <c r="Y170" s="32"/>
      <c r="Z170" s="32"/>
      <c r="AA170" s="32"/>
      <c r="AB170" s="32"/>
      <c r="AE170" s="32"/>
      <c r="AF170" s="32">
        <v>110</v>
      </c>
      <c r="AG170" s="32"/>
      <c r="AH170" s="32"/>
      <c r="AI170" s="32"/>
      <c r="AJ170" s="67"/>
      <c r="AK170" s="32"/>
      <c r="AL170" s="32"/>
      <c r="AM170" s="32">
        <v>0</v>
      </c>
      <c r="AN170" s="32">
        <v>0</v>
      </c>
      <c r="AO170" s="32">
        <v>0</v>
      </c>
      <c r="AP170" s="32">
        <v>0</v>
      </c>
      <c r="AQ170" s="32"/>
      <c r="AR170" s="67">
        <f>AM170</f>
        <v>0</v>
      </c>
      <c r="AS170" s="32"/>
      <c r="AT170" s="32"/>
      <c r="AU170" s="234">
        <v>50</v>
      </c>
      <c r="AV170" s="32">
        <v>50</v>
      </c>
      <c r="AW170" s="682">
        <v>100</v>
      </c>
      <c r="AX170" s="455"/>
      <c r="AY170" s="771"/>
      <c r="AZ170" s="455"/>
      <c r="BA170" s="675"/>
      <c r="BB170" s="675"/>
      <c r="BC170" s="771">
        <v>214.72</v>
      </c>
      <c r="BD170" s="704"/>
      <c r="BE170" s="735"/>
      <c r="BF170" s="824"/>
      <c r="BG170" s="120"/>
      <c r="BH170" s="120"/>
    </row>
    <row r="171" spans="1:60" ht="15.75">
      <c r="A171" s="159">
        <v>1</v>
      </c>
      <c r="B171" s="160">
        <v>3</v>
      </c>
      <c r="C171" s="160"/>
      <c r="D171" s="147" t="s">
        <v>3</v>
      </c>
      <c r="E171" s="385">
        <v>133</v>
      </c>
      <c r="F171" s="212" t="s">
        <v>4</v>
      </c>
      <c r="G171" s="213" t="s">
        <v>5</v>
      </c>
      <c r="H171" s="213" t="s">
        <v>5</v>
      </c>
      <c r="I171" s="214"/>
      <c r="J171" s="212" t="s">
        <v>6</v>
      </c>
      <c r="K171" s="213" t="s">
        <v>5</v>
      </c>
      <c r="L171" s="213" t="s">
        <v>5</v>
      </c>
      <c r="M171" s="213"/>
      <c r="N171" s="213"/>
      <c r="O171" s="213"/>
      <c r="P171" s="763"/>
      <c r="Q171" s="679" t="s">
        <v>187</v>
      </c>
      <c r="R171" s="258">
        <v>0</v>
      </c>
      <c r="S171" s="258">
        <v>0</v>
      </c>
      <c r="T171" s="258">
        <f>R171+S171</f>
        <v>0</v>
      </c>
      <c r="U171" s="259">
        <v>-110</v>
      </c>
      <c r="V171" s="259">
        <f>SUM(V170)</f>
        <v>115</v>
      </c>
      <c r="W171" s="260" t="e">
        <f t="shared" si="43"/>
        <v>#DIV/0!</v>
      </c>
      <c r="X171" s="258">
        <f>X170</f>
        <v>115</v>
      </c>
      <c r="Y171" s="258">
        <f>Y170</f>
        <v>0</v>
      </c>
      <c r="Z171" s="258">
        <f>Z170</f>
        <v>0</v>
      </c>
      <c r="AA171" s="258">
        <f>AA170</f>
        <v>0</v>
      </c>
      <c r="AB171" s="258">
        <f>AB170</f>
        <v>0</v>
      </c>
      <c r="AC171" s="261"/>
      <c r="AD171" s="261"/>
      <c r="AE171" s="258"/>
      <c r="AF171" s="258">
        <f aca="true" t="shared" si="44" ref="AF171:AV171">AF170</f>
        <v>110</v>
      </c>
      <c r="AG171" s="258">
        <f t="shared" si="44"/>
        <v>0</v>
      </c>
      <c r="AH171" s="258">
        <f t="shared" si="44"/>
        <v>0</v>
      </c>
      <c r="AI171" s="258">
        <f t="shared" si="44"/>
        <v>0</v>
      </c>
      <c r="AJ171" s="262">
        <f t="shared" si="44"/>
        <v>0</v>
      </c>
      <c r="AK171" s="258">
        <f t="shared" si="44"/>
        <v>0</v>
      </c>
      <c r="AL171" s="258">
        <f t="shared" si="44"/>
        <v>0</v>
      </c>
      <c r="AM171" s="258">
        <f t="shared" si="44"/>
        <v>0</v>
      </c>
      <c r="AN171" s="258">
        <f t="shared" si="44"/>
        <v>0</v>
      </c>
      <c r="AO171" s="258">
        <f t="shared" si="44"/>
        <v>0</v>
      </c>
      <c r="AP171" s="258">
        <f t="shared" si="44"/>
        <v>0</v>
      </c>
      <c r="AQ171" s="258">
        <f t="shared" si="44"/>
        <v>0</v>
      </c>
      <c r="AR171" s="262">
        <f t="shared" si="44"/>
        <v>0</v>
      </c>
      <c r="AS171" s="258">
        <f t="shared" si="44"/>
        <v>0</v>
      </c>
      <c r="AT171" s="258">
        <f t="shared" si="44"/>
        <v>0</v>
      </c>
      <c r="AU171" s="258">
        <f>AU170</f>
        <v>50</v>
      </c>
      <c r="AV171" s="258">
        <f t="shared" si="44"/>
        <v>50</v>
      </c>
      <c r="AW171" s="258"/>
      <c r="AX171" s="258">
        <f aca="true" t="shared" si="45" ref="AX171:BH171">AX170</f>
        <v>0</v>
      </c>
      <c r="AY171" s="258">
        <f t="shared" si="45"/>
        <v>0</v>
      </c>
      <c r="AZ171" s="258">
        <f t="shared" si="45"/>
        <v>0</v>
      </c>
      <c r="BA171" s="258">
        <f t="shared" si="45"/>
        <v>0</v>
      </c>
      <c r="BB171" s="258">
        <f t="shared" si="45"/>
        <v>0</v>
      </c>
      <c r="BC171" s="258">
        <f t="shared" si="45"/>
        <v>214.72</v>
      </c>
      <c r="BD171" s="258">
        <f t="shared" si="45"/>
        <v>0</v>
      </c>
      <c r="BE171" s="258">
        <f t="shared" si="45"/>
        <v>0</v>
      </c>
      <c r="BF171" s="258">
        <f t="shared" si="45"/>
        <v>0</v>
      </c>
      <c r="BG171" s="258">
        <f t="shared" si="45"/>
        <v>0</v>
      </c>
      <c r="BH171" s="258">
        <f t="shared" si="45"/>
        <v>0</v>
      </c>
    </row>
    <row r="172" spans="1:60" ht="15.75" customHeight="1">
      <c r="A172" s="12">
        <v>1</v>
      </c>
      <c r="B172" s="13">
        <v>1</v>
      </c>
      <c r="C172" s="13"/>
      <c r="D172" s="11" t="s">
        <v>3</v>
      </c>
      <c r="E172" s="189">
        <v>134</v>
      </c>
      <c r="F172" s="10" t="s">
        <v>4</v>
      </c>
      <c r="G172" s="11" t="s">
        <v>5</v>
      </c>
      <c r="H172" s="11" t="s">
        <v>5</v>
      </c>
      <c r="I172" s="154"/>
      <c r="J172" s="10" t="s">
        <v>6</v>
      </c>
      <c r="K172" s="11" t="s">
        <v>11</v>
      </c>
      <c r="L172" s="11" t="s">
        <v>5</v>
      </c>
      <c r="M172" s="11"/>
      <c r="N172" s="11"/>
      <c r="O172" s="11">
        <v>1</v>
      </c>
      <c r="P172" s="709">
        <v>111</v>
      </c>
      <c r="Q172" s="79" t="s">
        <v>524</v>
      </c>
      <c r="R172" s="32">
        <v>9800</v>
      </c>
      <c r="S172" s="32">
        <v>0</v>
      </c>
      <c r="T172" s="33">
        <f>R172+S172</f>
        <v>9800</v>
      </c>
      <c r="U172" s="34">
        <v>-8447.34</v>
      </c>
      <c r="V172" s="34">
        <v>6013.82</v>
      </c>
      <c r="W172" s="143">
        <f t="shared" si="43"/>
        <v>0.6136551020408163</v>
      </c>
      <c r="X172" s="32"/>
      <c r="Y172" s="32">
        <v>10580</v>
      </c>
      <c r="Z172" s="32">
        <v>10580</v>
      </c>
      <c r="AA172" s="32">
        <v>10580</v>
      </c>
      <c r="AB172" s="32">
        <v>10580</v>
      </c>
      <c r="AE172" s="32"/>
      <c r="AF172" s="32">
        <v>8447.34</v>
      </c>
      <c r="AG172" s="32"/>
      <c r="AH172" s="32"/>
      <c r="AI172" s="32">
        <v>47.66</v>
      </c>
      <c r="AJ172" s="67"/>
      <c r="AK172" s="32">
        <v>100</v>
      </c>
      <c r="AL172" s="32">
        <v>98.25</v>
      </c>
      <c r="AM172" s="32">
        <v>25</v>
      </c>
      <c r="AN172" s="32">
        <v>21</v>
      </c>
      <c r="AO172" s="32">
        <v>21</v>
      </c>
      <c r="AP172" s="32">
        <v>21</v>
      </c>
      <c r="AQ172" s="32">
        <v>21</v>
      </c>
      <c r="AR172" s="67">
        <v>50</v>
      </c>
      <c r="AS172" s="32">
        <v>20.95</v>
      </c>
      <c r="AT172" s="32">
        <v>50</v>
      </c>
      <c r="AU172" s="234"/>
      <c r="AV172" s="32">
        <v>0</v>
      </c>
      <c r="AW172" s="32">
        <v>0</v>
      </c>
      <c r="AX172" s="455"/>
      <c r="AY172" s="639"/>
      <c r="AZ172" s="455"/>
      <c r="BA172" s="455"/>
      <c r="BB172" s="32"/>
      <c r="BC172" s="639">
        <v>15.22</v>
      </c>
      <c r="BD172" s="234"/>
      <c r="BE172" s="731"/>
      <c r="BF172" s="822"/>
      <c r="BG172" s="33"/>
      <c r="BH172" s="33"/>
    </row>
    <row r="173" spans="1:60" ht="0.75" customHeight="1" hidden="1">
      <c r="A173" s="12">
        <v>1</v>
      </c>
      <c r="B173" s="13">
        <v>1</v>
      </c>
      <c r="C173" s="13"/>
      <c r="D173" s="11" t="s">
        <v>3</v>
      </c>
      <c r="E173" s="385">
        <v>136</v>
      </c>
      <c r="F173" s="10" t="s">
        <v>4</v>
      </c>
      <c r="G173" s="11" t="s">
        <v>5</v>
      </c>
      <c r="H173" s="11" t="s">
        <v>5</v>
      </c>
      <c r="I173" s="154"/>
      <c r="J173" s="10" t="s">
        <v>6</v>
      </c>
      <c r="K173" s="11" t="s">
        <v>11</v>
      </c>
      <c r="L173" s="154">
        <v>3</v>
      </c>
      <c r="M173" s="11"/>
      <c r="N173" s="11"/>
      <c r="O173" s="11"/>
      <c r="P173" s="709">
        <v>111</v>
      </c>
      <c r="Q173" s="79" t="s">
        <v>468</v>
      </c>
      <c r="R173" s="32">
        <v>9800</v>
      </c>
      <c r="S173" s="32">
        <v>0</v>
      </c>
      <c r="T173" s="33">
        <f>R173+S173</f>
        <v>9800</v>
      </c>
      <c r="U173" s="34">
        <v>-8447.34</v>
      </c>
      <c r="V173" s="34">
        <v>6013.82</v>
      </c>
      <c r="W173" s="143">
        <f>V173/T173</f>
        <v>0.6136551020408163</v>
      </c>
      <c r="X173" s="32"/>
      <c r="Y173" s="32">
        <v>10580</v>
      </c>
      <c r="Z173" s="32">
        <v>10580</v>
      </c>
      <c r="AA173" s="32">
        <v>10580</v>
      </c>
      <c r="AB173" s="32">
        <v>10580</v>
      </c>
      <c r="AE173" s="32"/>
      <c r="AF173" s="32">
        <v>8447.34</v>
      </c>
      <c r="AG173" s="32"/>
      <c r="AH173" s="32"/>
      <c r="AI173" s="32">
        <v>15.83</v>
      </c>
      <c r="AJ173" s="67"/>
      <c r="AK173" s="32">
        <v>10</v>
      </c>
      <c r="AL173" s="32">
        <v>7.52</v>
      </c>
      <c r="AM173" s="32">
        <v>0</v>
      </c>
      <c r="AN173" s="32">
        <v>0</v>
      </c>
      <c r="AO173" s="32">
        <v>0</v>
      </c>
      <c r="AP173" s="32">
        <v>0</v>
      </c>
      <c r="AQ173" s="32">
        <v>0</v>
      </c>
      <c r="AR173" s="67">
        <v>0</v>
      </c>
      <c r="AS173" s="32"/>
      <c r="AT173" s="32">
        <v>0</v>
      </c>
      <c r="AU173" s="234"/>
      <c r="AV173" s="32"/>
      <c r="AW173" s="32"/>
      <c r="AX173" s="455"/>
      <c r="AY173" s="639"/>
      <c r="AZ173" s="455"/>
      <c r="BA173" s="455"/>
      <c r="BB173" s="32"/>
      <c r="BC173" s="639"/>
      <c r="BD173" s="234"/>
      <c r="BE173" s="731"/>
      <c r="BF173" s="822"/>
      <c r="BG173" s="33"/>
      <c r="BH173" s="33"/>
    </row>
    <row r="174" spans="1:60" ht="15.75">
      <c r="A174" s="12">
        <v>1</v>
      </c>
      <c r="B174" s="13">
        <v>1</v>
      </c>
      <c r="C174" s="13"/>
      <c r="D174" s="11" t="s">
        <v>3</v>
      </c>
      <c r="E174" s="189">
        <v>135</v>
      </c>
      <c r="F174" s="10" t="s">
        <v>4</v>
      </c>
      <c r="G174" s="11" t="s">
        <v>5</v>
      </c>
      <c r="H174" s="11" t="s">
        <v>5</v>
      </c>
      <c r="I174" s="154"/>
      <c r="J174" s="10" t="s">
        <v>6</v>
      </c>
      <c r="K174" s="11" t="s">
        <v>11</v>
      </c>
      <c r="L174" s="11" t="s">
        <v>8</v>
      </c>
      <c r="M174" s="11" t="s">
        <v>13</v>
      </c>
      <c r="N174" s="11"/>
      <c r="O174" s="11">
        <v>1</v>
      </c>
      <c r="P174" s="709">
        <v>111</v>
      </c>
      <c r="Q174" s="79" t="s">
        <v>14</v>
      </c>
      <c r="R174" s="32">
        <v>1200</v>
      </c>
      <c r="S174" s="32">
        <v>0</v>
      </c>
      <c r="T174" s="33">
        <v>1200</v>
      </c>
      <c r="U174" s="34">
        <v>-1080.2</v>
      </c>
      <c r="V174" s="34">
        <v>795.41</v>
      </c>
      <c r="W174" s="143">
        <f t="shared" si="43"/>
        <v>0.6628416666666667</v>
      </c>
      <c r="X174" s="32"/>
      <c r="Y174" s="32">
        <v>1300</v>
      </c>
      <c r="Z174" s="32">
        <v>1300</v>
      </c>
      <c r="AA174" s="32">
        <v>1300</v>
      </c>
      <c r="AB174" s="32">
        <v>1300</v>
      </c>
      <c r="AE174" s="32"/>
      <c r="AF174" s="32">
        <v>1080.2</v>
      </c>
      <c r="AG174" s="32"/>
      <c r="AH174" s="32"/>
      <c r="AI174" s="32">
        <v>2.24</v>
      </c>
      <c r="AJ174" s="67"/>
      <c r="AK174" s="32"/>
      <c r="AL174" s="32"/>
      <c r="AM174" s="32">
        <v>1</v>
      </c>
      <c r="AN174" s="32">
        <v>1</v>
      </c>
      <c r="AO174" s="32">
        <v>1</v>
      </c>
      <c r="AP174" s="32">
        <v>1</v>
      </c>
      <c r="AQ174" s="32">
        <v>1</v>
      </c>
      <c r="AR174" s="67">
        <v>1</v>
      </c>
      <c r="AS174" s="32">
        <v>0.7</v>
      </c>
      <c r="AT174" s="32">
        <v>1</v>
      </c>
      <c r="AU174" s="234"/>
      <c r="AV174" s="32">
        <v>2</v>
      </c>
      <c r="AW174" s="32">
        <v>2</v>
      </c>
      <c r="AX174" s="455"/>
      <c r="AY174" s="639"/>
      <c r="AZ174" s="455"/>
      <c r="BA174" s="455"/>
      <c r="BB174" s="32"/>
      <c r="BC174" s="639"/>
      <c r="BD174" s="234"/>
      <c r="BE174" s="731"/>
      <c r="BF174" s="822"/>
      <c r="BG174" s="33"/>
      <c r="BH174" s="33"/>
    </row>
    <row r="175" spans="1:60" ht="15.75">
      <c r="A175" s="12">
        <v>1</v>
      </c>
      <c r="B175" s="13">
        <v>1</v>
      </c>
      <c r="C175" s="13"/>
      <c r="D175" s="11" t="s">
        <v>3</v>
      </c>
      <c r="E175" s="387">
        <v>136</v>
      </c>
      <c r="F175" s="10" t="s">
        <v>4</v>
      </c>
      <c r="G175" s="11" t="s">
        <v>5</v>
      </c>
      <c r="H175" s="11" t="s">
        <v>5</v>
      </c>
      <c r="I175" s="154"/>
      <c r="J175" s="10" t="s">
        <v>6</v>
      </c>
      <c r="K175" s="11" t="s">
        <v>11</v>
      </c>
      <c r="L175" s="11" t="s">
        <v>8</v>
      </c>
      <c r="M175" s="11" t="s">
        <v>15</v>
      </c>
      <c r="N175" s="11"/>
      <c r="O175" s="11">
        <v>1</v>
      </c>
      <c r="P175" s="709">
        <v>111</v>
      </c>
      <c r="Q175" s="79" t="s">
        <v>16</v>
      </c>
      <c r="R175" s="32">
        <v>13800</v>
      </c>
      <c r="S175" s="32">
        <v>0</v>
      </c>
      <c r="T175" s="33">
        <f aca="true" t="shared" si="46" ref="T175:T184">R175+S175</f>
        <v>13800</v>
      </c>
      <c r="U175" s="34">
        <v>-12913.3</v>
      </c>
      <c r="V175" s="34">
        <v>9522.24</v>
      </c>
      <c r="W175" s="143">
        <f t="shared" si="43"/>
        <v>0.6900173913043478</v>
      </c>
      <c r="X175" s="32"/>
      <c r="Y175" s="32">
        <v>14900</v>
      </c>
      <c r="Z175" s="32">
        <v>14900</v>
      </c>
      <c r="AA175" s="32">
        <v>14900</v>
      </c>
      <c r="AB175" s="32">
        <v>14900</v>
      </c>
      <c r="AE175" s="32"/>
      <c r="AF175" s="32">
        <v>12913.3</v>
      </c>
      <c r="AG175" s="32"/>
      <c r="AH175" s="32"/>
      <c r="AI175" s="32">
        <v>22.4</v>
      </c>
      <c r="AJ175" s="67"/>
      <c r="AK175" s="32">
        <v>44</v>
      </c>
      <c r="AL175" s="32">
        <v>42.42</v>
      </c>
      <c r="AM175" s="32">
        <v>7</v>
      </c>
      <c r="AN175" s="32">
        <v>7</v>
      </c>
      <c r="AO175" s="32">
        <v>7</v>
      </c>
      <c r="AP175" s="32">
        <v>7</v>
      </c>
      <c r="AQ175" s="32">
        <v>7</v>
      </c>
      <c r="AR175" s="67">
        <v>30</v>
      </c>
      <c r="AS175" s="32">
        <v>7</v>
      </c>
      <c r="AT175" s="32">
        <v>30</v>
      </c>
      <c r="AU175" s="234">
        <v>5.89</v>
      </c>
      <c r="AV175" s="32">
        <v>4</v>
      </c>
      <c r="AW175" s="682">
        <v>19.9</v>
      </c>
      <c r="AX175" s="455"/>
      <c r="AY175" s="639"/>
      <c r="AZ175" s="455"/>
      <c r="BA175" s="455"/>
      <c r="BB175" s="32"/>
      <c r="BC175" s="639">
        <v>30.06</v>
      </c>
      <c r="BD175" s="234"/>
      <c r="BE175" s="731"/>
      <c r="BF175" s="822"/>
      <c r="BG175" s="33"/>
      <c r="BH175" s="33"/>
    </row>
    <row r="176" spans="1:60" ht="15.75">
      <c r="A176" s="12">
        <v>1</v>
      </c>
      <c r="B176" s="13">
        <v>1</v>
      </c>
      <c r="C176" s="13"/>
      <c r="D176" s="11" t="s">
        <v>3</v>
      </c>
      <c r="E176" s="387">
        <v>137</v>
      </c>
      <c r="F176" s="10" t="s">
        <v>4</v>
      </c>
      <c r="G176" s="11" t="s">
        <v>5</v>
      </c>
      <c r="H176" s="11" t="s">
        <v>5</v>
      </c>
      <c r="I176" s="154"/>
      <c r="J176" s="10" t="s">
        <v>6</v>
      </c>
      <c r="K176" s="11" t="s">
        <v>11</v>
      </c>
      <c r="L176" s="11" t="s">
        <v>8</v>
      </c>
      <c r="M176" s="11" t="s">
        <v>17</v>
      </c>
      <c r="N176" s="11"/>
      <c r="O176" s="11">
        <v>1</v>
      </c>
      <c r="P176" s="709">
        <v>111</v>
      </c>
      <c r="Q176" s="79" t="s">
        <v>18</v>
      </c>
      <c r="R176" s="32">
        <v>880</v>
      </c>
      <c r="S176" s="32">
        <v>0</v>
      </c>
      <c r="T176" s="33">
        <f t="shared" si="46"/>
        <v>880</v>
      </c>
      <c r="U176" s="34">
        <v>-783.4</v>
      </c>
      <c r="V176" s="34">
        <v>560.17</v>
      </c>
      <c r="W176" s="143">
        <f t="shared" si="43"/>
        <v>0.6365568181818181</v>
      </c>
      <c r="X176" s="32"/>
      <c r="Y176" s="32">
        <v>950</v>
      </c>
      <c r="Z176" s="32">
        <v>950</v>
      </c>
      <c r="AA176" s="32">
        <v>950</v>
      </c>
      <c r="AB176" s="32">
        <v>950</v>
      </c>
      <c r="AE176" s="32"/>
      <c r="AF176" s="32">
        <v>783.4</v>
      </c>
      <c r="AG176" s="32"/>
      <c r="AH176" s="32">
        <v>5</v>
      </c>
      <c r="AI176" s="32">
        <v>5.18</v>
      </c>
      <c r="AJ176" s="67"/>
      <c r="AK176" s="32">
        <v>10</v>
      </c>
      <c r="AL176" s="32">
        <v>3.57</v>
      </c>
      <c r="AM176" s="32">
        <v>0</v>
      </c>
      <c r="AN176" s="32">
        <v>0</v>
      </c>
      <c r="AO176" s="32">
        <v>0</v>
      </c>
      <c r="AP176" s="32">
        <v>0</v>
      </c>
      <c r="AQ176" s="32">
        <v>0</v>
      </c>
      <c r="AR176" s="67">
        <v>2</v>
      </c>
      <c r="AS176" s="32"/>
      <c r="AT176" s="32">
        <v>2</v>
      </c>
      <c r="AU176" s="234">
        <v>0.19</v>
      </c>
      <c r="AV176" s="32">
        <v>0.19</v>
      </c>
      <c r="AW176" s="682">
        <v>3.8</v>
      </c>
      <c r="AX176" s="455"/>
      <c r="AY176" s="639"/>
      <c r="AZ176" s="455"/>
      <c r="BA176" s="455"/>
      <c r="BB176" s="32"/>
      <c r="BC176" s="639"/>
      <c r="BD176" s="234"/>
      <c r="BE176" s="731"/>
      <c r="BF176" s="822"/>
      <c r="BG176" s="33"/>
      <c r="BH176" s="33"/>
    </row>
    <row r="177" spans="1:60" ht="15.75">
      <c r="A177" s="12">
        <v>1</v>
      </c>
      <c r="B177" s="13">
        <v>1</v>
      </c>
      <c r="C177" s="13"/>
      <c r="D177" s="11" t="s">
        <v>3</v>
      </c>
      <c r="E177" s="387">
        <v>138</v>
      </c>
      <c r="F177" s="10" t="s">
        <v>4</v>
      </c>
      <c r="G177" s="11" t="s">
        <v>5</v>
      </c>
      <c r="H177" s="11" t="s">
        <v>5</v>
      </c>
      <c r="I177" s="154"/>
      <c r="J177" s="10" t="s">
        <v>6</v>
      </c>
      <c r="K177" s="11" t="s">
        <v>11</v>
      </c>
      <c r="L177" s="11" t="s">
        <v>8</v>
      </c>
      <c r="M177" s="11" t="s">
        <v>19</v>
      </c>
      <c r="N177" s="11"/>
      <c r="O177" s="11">
        <v>1</v>
      </c>
      <c r="P177" s="709">
        <v>111</v>
      </c>
      <c r="Q177" s="79" t="s">
        <v>20</v>
      </c>
      <c r="R177" s="32">
        <v>2800</v>
      </c>
      <c r="S177" s="32">
        <v>0</v>
      </c>
      <c r="T177" s="33">
        <f t="shared" si="46"/>
        <v>2800</v>
      </c>
      <c r="U177" s="34">
        <v>-2576.2</v>
      </c>
      <c r="V177" s="34">
        <v>1901.95</v>
      </c>
      <c r="W177" s="143">
        <f t="shared" si="43"/>
        <v>0.6792678571428572</v>
      </c>
      <c r="X177" s="32"/>
      <c r="Y177" s="32">
        <v>3020</v>
      </c>
      <c r="Z177" s="32">
        <v>3020</v>
      </c>
      <c r="AA177" s="32">
        <v>3020</v>
      </c>
      <c r="AB177" s="32">
        <v>3020</v>
      </c>
      <c r="AE177" s="32"/>
      <c r="AF177" s="32">
        <v>2576.2</v>
      </c>
      <c r="AG177" s="32"/>
      <c r="AH177" s="32"/>
      <c r="AI177" s="32">
        <v>1.6</v>
      </c>
      <c r="AJ177" s="67"/>
      <c r="AK177" s="32">
        <v>6</v>
      </c>
      <c r="AL177" s="32">
        <v>9.09</v>
      </c>
      <c r="AM177" s="32">
        <v>2</v>
      </c>
      <c r="AN177" s="32">
        <v>2</v>
      </c>
      <c r="AO177" s="32">
        <v>2</v>
      </c>
      <c r="AP177" s="32">
        <v>2</v>
      </c>
      <c r="AQ177" s="32">
        <v>2</v>
      </c>
      <c r="AR177" s="67">
        <v>7</v>
      </c>
      <c r="AS177" s="32">
        <v>1.5</v>
      </c>
      <c r="AT177" s="32">
        <v>7</v>
      </c>
      <c r="AU177" s="234">
        <v>0.33</v>
      </c>
      <c r="AV177" s="32">
        <v>0</v>
      </c>
      <c r="AW177" s="32">
        <v>0</v>
      </c>
      <c r="AX177" s="455"/>
      <c r="AY177" s="639"/>
      <c r="AZ177" s="455"/>
      <c r="BA177" s="455"/>
      <c r="BB177" s="32"/>
      <c r="BC177" s="639"/>
      <c r="BD177" s="234"/>
      <c r="BE177" s="731"/>
      <c r="BF177" s="822"/>
      <c r="BG177" s="33"/>
      <c r="BH177" s="33"/>
    </row>
    <row r="178" spans="1:60" s="23" customFormat="1" ht="15.75" customHeight="1">
      <c r="A178" s="12">
        <v>1</v>
      </c>
      <c r="B178" s="13">
        <v>1</v>
      </c>
      <c r="C178" s="13"/>
      <c r="D178" s="11" t="s">
        <v>3</v>
      </c>
      <c r="E178" s="387">
        <v>139</v>
      </c>
      <c r="F178" s="10" t="s">
        <v>4</v>
      </c>
      <c r="G178" s="11" t="s">
        <v>5</v>
      </c>
      <c r="H178" s="11" t="s">
        <v>5</v>
      </c>
      <c r="I178" s="154"/>
      <c r="J178" s="10" t="s">
        <v>6</v>
      </c>
      <c r="K178" s="11" t="s">
        <v>11</v>
      </c>
      <c r="L178" s="11" t="s">
        <v>8</v>
      </c>
      <c r="M178" s="11" t="s">
        <v>21</v>
      </c>
      <c r="N178" s="11"/>
      <c r="O178" s="11">
        <v>1</v>
      </c>
      <c r="P178" s="709">
        <v>111</v>
      </c>
      <c r="Q178" s="79" t="s">
        <v>22</v>
      </c>
      <c r="R178" s="32">
        <v>930</v>
      </c>
      <c r="S178" s="32">
        <v>0</v>
      </c>
      <c r="T178" s="33">
        <f t="shared" si="46"/>
        <v>930</v>
      </c>
      <c r="U178" s="34">
        <v>-857</v>
      </c>
      <c r="V178" s="34">
        <v>618.95</v>
      </c>
      <c r="W178" s="143">
        <f t="shared" si="43"/>
        <v>0.6655376344086023</v>
      </c>
      <c r="X178" s="32"/>
      <c r="Y178" s="32">
        <v>1000</v>
      </c>
      <c r="Z178" s="32">
        <v>1000</v>
      </c>
      <c r="AA178" s="32">
        <v>1000</v>
      </c>
      <c r="AB178" s="32">
        <v>1000</v>
      </c>
      <c r="AC178" s="4"/>
      <c r="AD178" s="4"/>
      <c r="AE178" s="32"/>
      <c r="AF178" s="32">
        <v>857</v>
      </c>
      <c r="AG178" s="32"/>
      <c r="AH178" s="32"/>
      <c r="AI178" s="32">
        <v>1.28</v>
      </c>
      <c r="AJ178" s="67"/>
      <c r="AK178" s="32"/>
      <c r="AL178" s="32"/>
      <c r="AM178" s="32">
        <v>1</v>
      </c>
      <c r="AN178" s="32">
        <v>1</v>
      </c>
      <c r="AO178" s="32">
        <v>1</v>
      </c>
      <c r="AP178" s="32">
        <v>1</v>
      </c>
      <c r="AQ178" s="32">
        <v>1</v>
      </c>
      <c r="AR178" s="67">
        <v>0</v>
      </c>
      <c r="AS178" s="32">
        <v>0.5</v>
      </c>
      <c r="AT178" s="32"/>
      <c r="AU178" s="234"/>
      <c r="AV178" s="32">
        <v>0</v>
      </c>
      <c r="AW178" s="32">
        <v>0</v>
      </c>
      <c r="AX178" s="455"/>
      <c r="AY178" s="639"/>
      <c r="AZ178" s="455"/>
      <c r="BA178" s="455"/>
      <c r="BB178" s="32"/>
      <c r="BC178" s="639"/>
      <c r="BD178" s="234"/>
      <c r="BE178" s="731"/>
      <c r="BF178" s="822"/>
      <c r="BG178" s="32"/>
      <c r="BH178" s="32"/>
    </row>
    <row r="179" spans="1:60" ht="15.75">
      <c r="A179" s="12">
        <v>1</v>
      </c>
      <c r="B179" s="13">
        <v>1</v>
      </c>
      <c r="C179" s="13"/>
      <c r="D179" s="11" t="s">
        <v>3</v>
      </c>
      <c r="E179" s="387">
        <v>140</v>
      </c>
      <c r="F179" s="10" t="s">
        <v>4</v>
      </c>
      <c r="G179" s="11" t="s">
        <v>5</v>
      </c>
      <c r="H179" s="11" t="s">
        <v>5</v>
      </c>
      <c r="I179" s="154"/>
      <c r="J179" s="10" t="s">
        <v>6</v>
      </c>
      <c r="K179" s="11" t="s">
        <v>11</v>
      </c>
      <c r="L179" s="11" t="s">
        <v>8</v>
      </c>
      <c r="M179" s="11" t="s">
        <v>23</v>
      </c>
      <c r="N179" s="11"/>
      <c r="O179" s="11">
        <v>1</v>
      </c>
      <c r="P179" s="709">
        <v>111</v>
      </c>
      <c r="Q179" s="79" t="s">
        <v>313</v>
      </c>
      <c r="R179" s="32">
        <v>4850</v>
      </c>
      <c r="S179" s="32">
        <v>0</v>
      </c>
      <c r="T179" s="33">
        <f t="shared" si="46"/>
        <v>4850</v>
      </c>
      <c r="U179" s="34">
        <v>-4377.5</v>
      </c>
      <c r="V179" s="34">
        <v>3229.76</v>
      </c>
      <c r="W179" s="143">
        <f t="shared" si="43"/>
        <v>0.6659298969072165</v>
      </c>
      <c r="X179" s="32"/>
      <c r="Y179" s="32">
        <v>5240</v>
      </c>
      <c r="Z179" s="32">
        <v>5240</v>
      </c>
      <c r="AA179" s="32">
        <v>5240</v>
      </c>
      <c r="AB179" s="32">
        <v>5240</v>
      </c>
      <c r="AE179" s="32"/>
      <c r="AF179" s="32">
        <v>4377.5</v>
      </c>
      <c r="AG179" s="32"/>
      <c r="AH179" s="32"/>
      <c r="AI179" s="32">
        <v>7.6</v>
      </c>
      <c r="AJ179" s="67"/>
      <c r="AK179" s="32">
        <v>10</v>
      </c>
      <c r="AL179" s="32">
        <v>14.38</v>
      </c>
      <c r="AM179" s="32">
        <v>2</v>
      </c>
      <c r="AN179" s="32">
        <v>2</v>
      </c>
      <c r="AO179" s="32">
        <v>2</v>
      </c>
      <c r="AP179" s="32">
        <v>2</v>
      </c>
      <c r="AQ179" s="32">
        <v>2</v>
      </c>
      <c r="AR179" s="67">
        <v>10</v>
      </c>
      <c r="AS179" s="32">
        <v>2.37</v>
      </c>
      <c r="AT179" s="32">
        <v>10</v>
      </c>
      <c r="AU179" s="234"/>
      <c r="AV179" s="32">
        <v>1.14</v>
      </c>
      <c r="AW179" s="682">
        <v>38</v>
      </c>
      <c r="AX179" s="455"/>
      <c r="AY179" s="639"/>
      <c r="AZ179" s="455"/>
      <c r="BA179" s="455"/>
      <c r="BB179" s="32"/>
      <c r="BC179" s="639"/>
      <c r="BD179" s="234"/>
      <c r="BE179" s="731"/>
      <c r="BF179" s="822"/>
      <c r="BG179" s="33"/>
      <c r="BH179" s="33"/>
    </row>
    <row r="180" spans="1:60" ht="15.75">
      <c r="A180" s="159">
        <v>1</v>
      </c>
      <c r="B180" s="160">
        <v>3</v>
      </c>
      <c r="C180" s="160"/>
      <c r="D180" s="147" t="s">
        <v>3</v>
      </c>
      <c r="E180" s="385">
        <v>141</v>
      </c>
      <c r="F180" s="212" t="s">
        <v>4</v>
      </c>
      <c r="G180" s="213" t="s">
        <v>5</v>
      </c>
      <c r="H180" s="213" t="s">
        <v>5</v>
      </c>
      <c r="I180" s="214"/>
      <c r="J180" s="212" t="s">
        <v>6</v>
      </c>
      <c r="K180" s="213" t="s">
        <v>11</v>
      </c>
      <c r="L180" s="213"/>
      <c r="M180" s="213"/>
      <c r="N180" s="213"/>
      <c r="O180" s="213"/>
      <c r="P180" s="763"/>
      <c r="Q180" s="257" t="s">
        <v>57</v>
      </c>
      <c r="R180" s="258">
        <v>0</v>
      </c>
      <c r="S180" s="258">
        <v>0</v>
      </c>
      <c r="T180" s="258">
        <f t="shared" si="46"/>
        <v>0</v>
      </c>
      <c r="U180" s="259">
        <v>-3.1</v>
      </c>
      <c r="V180" s="259" t="e">
        <f>SUM(#REF!)</f>
        <v>#REF!</v>
      </c>
      <c r="W180" s="260" t="e">
        <f t="shared" si="43"/>
        <v>#REF!</v>
      </c>
      <c r="X180" s="258" t="e">
        <f>#REF!</f>
        <v>#REF!</v>
      </c>
      <c r="Y180" s="258" t="e">
        <f>#REF!</f>
        <v>#REF!</v>
      </c>
      <c r="Z180" s="258" t="e">
        <f>#REF!</f>
        <v>#REF!</v>
      </c>
      <c r="AA180" s="258" t="e">
        <f>#REF!</f>
        <v>#REF!</v>
      </c>
      <c r="AB180" s="258" t="e">
        <f>#REF!</f>
        <v>#REF!</v>
      </c>
      <c r="AC180" s="261"/>
      <c r="AD180" s="261"/>
      <c r="AE180" s="258" t="e">
        <f>#REF!</f>
        <v>#REF!</v>
      </c>
      <c r="AF180" s="258" t="e">
        <f>#REF!</f>
        <v>#REF!</v>
      </c>
      <c r="AG180" s="258" t="e">
        <f>#REF!</f>
        <v>#REF!</v>
      </c>
      <c r="AH180" s="258">
        <f aca="true" t="shared" si="47" ref="AH180:AU180">SUM(AH172:AH179)</f>
        <v>5</v>
      </c>
      <c r="AI180" s="258">
        <f>SUM(AI172:AI179)</f>
        <v>103.78999999999999</v>
      </c>
      <c r="AJ180" s="258">
        <f t="shared" si="47"/>
        <v>0</v>
      </c>
      <c r="AK180" s="258">
        <f t="shared" si="47"/>
        <v>180</v>
      </c>
      <c r="AL180" s="258">
        <f t="shared" si="47"/>
        <v>175.23</v>
      </c>
      <c r="AM180" s="258">
        <f t="shared" si="47"/>
        <v>38</v>
      </c>
      <c r="AN180" s="258">
        <f>SUM(AN172:AN179)</f>
        <v>34</v>
      </c>
      <c r="AO180" s="258">
        <f>SUM(AO172:AO179)</f>
        <v>34</v>
      </c>
      <c r="AP180" s="258">
        <f>SUM(AP172:AP179)</f>
        <v>34</v>
      </c>
      <c r="AQ180" s="258">
        <f>SUM(AQ172:AQ179)</f>
        <v>34</v>
      </c>
      <c r="AR180" s="262">
        <f t="shared" si="47"/>
        <v>100</v>
      </c>
      <c r="AS180" s="258">
        <f t="shared" si="47"/>
        <v>33.019999999999996</v>
      </c>
      <c r="AT180" s="258">
        <f t="shared" si="47"/>
        <v>100</v>
      </c>
      <c r="AU180" s="258">
        <f t="shared" si="47"/>
        <v>6.41</v>
      </c>
      <c r="AV180" s="258">
        <f aca="true" t="shared" si="48" ref="AV180:BH180">SUM(AV172:AV179)</f>
        <v>7.33</v>
      </c>
      <c r="AW180" s="258"/>
      <c r="AX180" s="258">
        <f t="shared" si="48"/>
        <v>0</v>
      </c>
      <c r="AY180" s="258">
        <f t="shared" si="48"/>
        <v>0</v>
      </c>
      <c r="AZ180" s="258">
        <f t="shared" si="48"/>
        <v>0</v>
      </c>
      <c r="BA180" s="258">
        <f t="shared" si="48"/>
        <v>0</v>
      </c>
      <c r="BB180" s="258">
        <f t="shared" si="48"/>
        <v>0</v>
      </c>
      <c r="BC180" s="258">
        <f t="shared" si="48"/>
        <v>45.28</v>
      </c>
      <c r="BD180" s="258">
        <f t="shared" si="48"/>
        <v>0</v>
      </c>
      <c r="BE180" s="258">
        <f t="shared" si="48"/>
        <v>0</v>
      </c>
      <c r="BF180" s="258">
        <f t="shared" si="48"/>
        <v>0</v>
      </c>
      <c r="BG180" s="258">
        <f t="shared" si="48"/>
        <v>0</v>
      </c>
      <c r="BH180" s="258">
        <f t="shared" si="48"/>
        <v>0</v>
      </c>
    </row>
    <row r="181" spans="1:60" ht="15.75" customHeight="1">
      <c r="A181" s="12">
        <v>1</v>
      </c>
      <c r="B181" s="13">
        <v>3</v>
      </c>
      <c r="C181" s="13"/>
      <c r="D181" s="11" t="s">
        <v>3</v>
      </c>
      <c r="E181" s="387">
        <v>142</v>
      </c>
      <c r="F181" s="10" t="s">
        <v>4</v>
      </c>
      <c r="G181" s="11" t="s">
        <v>5</v>
      </c>
      <c r="H181" s="11" t="s">
        <v>5</v>
      </c>
      <c r="I181" s="11"/>
      <c r="J181" s="10" t="s">
        <v>6</v>
      </c>
      <c r="K181" s="11" t="s">
        <v>12</v>
      </c>
      <c r="L181" s="154">
        <v>1</v>
      </c>
      <c r="M181" s="144" t="s">
        <v>13</v>
      </c>
      <c r="N181" s="11"/>
      <c r="O181" s="11" t="s">
        <v>5</v>
      </c>
      <c r="P181" s="761" t="s">
        <v>9</v>
      </c>
      <c r="Q181" s="79" t="s">
        <v>528</v>
      </c>
      <c r="R181" s="32">
        <v>119</v>
      </c>
      <c r="S181" s="32">
        <v>0</v>
      </c>
      <c r="T181" s="33">
        <f t="shared" si="46"/>
        <v>119</v>
      </c>
      <c r="U181" s="34">
        <v>-157.51</v>
      </c>
      <c r="V181" s="34">
        <v>3.29</v>
      </c>
      <c r="W181" s="143">
        <f t="shared" si="43"/>
        <v>0.027647058823529413</v>
      </c>
      <c r="X181" s="32">
        <v>-115</v>
      </c>
      <c r="Y181" s="32">
        <v>20</v>
      </c>
      <c r="Z181" s="32">
        <v>20</v>
      </c>
      <c r="AA181" s="32"/>
      <c r="AB181" s="32"/>
      <c r="AE181" s="32"/>
      <c r="AF181" s="32">
        <f>2.8+21.6</f>
        <v>24.400000000000002</v>
      </c>
      <c r="AG181" s="32"/>
      <c r="AH181" s="32"/>
      <c r="AI181" s="32"/>
      <c r="AJ181" s="67"/>
      <c r="AK181" s="32"/>
      <c r="AL181" s="32">
        <v>4</v>
      </c>
      <c r="AM181" s="32">
        <v>0</v>
      </c>
      <c r="AN181" s="32">
        <v>0</v>
      </c>
      <c r="AO181" s="32">
        <v>0</v>
      </c>
      <c r="AP181" s="32">
        <v>0</v>
      </c>
      <c r="AQ181" s="32">
        <v>0</v>
      </c>
      <c r="AR181" s="67">
        <v>0</v>
      </c>
      <c r="AS181" s="32"/>
      <c r="AT181" s="32"/>
      <c r="AU181" s="234">
        <v>2.4</v>
      </c>
      <c r="AV181" s="32"/>
      <c r="AW181" s="32"/>
      <c r="AX181" s="455"/>
      <c r="AY181" s="639"/>
      <c r="AZ181" s="455"/>
      <c r="BA181" s="455"/>
      <c r="BB181" s="32"/>
      <c r="BC181" s="639"/>
      <c r="BD181" s="234"/>
      <c r="BE181" s="731"/>
      <c r="BF181" s="822"/>
      <c r="BG181" s="33"/>
      <c r="BH181" s="33"/>
    </row>
    <row r="182" spans="1:60" ht="15.75">
      <c r="A182" s="12"/>
      <c r="B182" s="13"/>
      <c r="C182" s="13"/>
      <c r="D182" s="11"/>
      <c r="E182" s="387">
        <v>143</v>
      </c>
      <c r="F182" s="10" t="s">
        <v>4</v>
      </c>
      <c r="G182" s="11" t="s">
        <v>5</v>
      </c>
      <c r="H182" s="11" t="s">
        <v>5</v>
      </c>
      <c r="I182" s="11"/>
      <c r="J182" s="10" t="s">
        <v>6</v>
      </c>
      <c r="K182" s="11" t="s">
        <v>12</v>
      </c>
      <c r="L182" s="154">
        <v>2</v>
      </c>
      <c r="M182" s="144" t="s">
        <v>17</v>
      </c>
      <c r="N182" s="11"/>
      <c r="O182" s="11" t="s">
        <v>5</v>
      </c>
      <c r="P182" s="761" t="s">
        <v>9</v>
      </c>
      <c r="Q182" s="79" t="s">
        <v>871</v>
      </c>
      <c r="R182" s="32"/>
      <c r="S182" s="32"/>
      <c r="T182" s="33"/>
      <c r="U182" s="34"/>
      <c r="V182" s="34"/>
      <c r="W182" s="143"/>
      <c r="X182" s="32"/>
      <c r="Y182" s="32"/>
      <c r="Z182" s="32"/>
      <c r="AA182" s="32"/>
      <c r="AB182" s="32"/>
      <c r="AE182" s="32"/>
      <c r="AF182" s="32"/>
      <c r="AG182" s="32"/>
      <c r="AH182" s="32"/>
      <c r="AI182" s="32"/>
      <c r="AJ182" s="67"/>
      <c r="AK182" s="32"/>
      <c r="AL182" s="32"/>
      <c r="AM182" s="32"/>
      <c r="AN182" s="32"/>
      <c r="AO182" s="32"/>
      <c r="AP182" s="32"/>
      <c r="AQ182" s="32"/>
      <c r="AR182" s="67"/>
      <c r="AS182" s="32"/>
      <c r="AT182" s="32"/>
      <c r="AU182" s="234">
        <v>32</v>
      </c>
      <c r="AV182" s="32">
        <v>5</v>
      </c>
      <c r="AW182" s="682">
        <v>100</v>
      </c>
      <c r="AX182" s="455"/>
      <c r="AY182" s="639"/>
      <c r="AZ182" s="455"/>
      <c r="BA182" s="455"/>
      <c r="BB182" s="32"/>
      <c r="BC182" s="639"/>
      <c r="BD182" s="234"/>
      <c r="BE182" s="731"/>
      <c r="BF182" s="822"/>
      <c r="BG182" s="33"/>
      <c r="BH182" s="33"/>
    </row>
    <row r="183" spans="1:60" ht="15.75">
      <c r="A183" s="12"/>
      <c r="B183" s="13"/>
      <c r="C183" s="13"/>
      <c r="D183" s="11"/>
      <c r="E183" s="387">
        <v>144</v>
      </c>
      <c r="F183" s="10" t="s">
        <v>4</v>
      </c>
      <c r="G183" s="11" t="s">
        <v>5</v>
      </c>
      <c r="H183" s="11" t="s">
        <v>5</v>
      </c>
      <c r="I183" s="11"/>
      <c r="J183" s="10" t="s">
        <v>6</v>
      </c>
      <c r="K183" s="11" t="s">
        <v>12</v>
      </c>
      <c r="L183" s="154">
        <v>2</v>
      </c>
      <c r="M183" s="144" t="s">
        <v>21</v>
      </c>
      <c r="N183" s="11"/>
      <c r="O183" s="11" t="s">
        <v>5</v>
      </c>
      <c r="P183" s="761" t="s">
        <v>9</v>
      </c>
      <c r="Q183" s="79" t="s">
        <v>870</v>
      </c>
      <c r="R183" s="32"/>
      <c r="S183" s="32"/>
      <c r="T183" s="33"/>
      <c r="U183" s="34"/>
      <c r="V183" s="34"/>
      <c r="W183" s="143"/>
      <c r="X183" s="32"/>
      <c r="Y183" s="32"/>
      <c r="Z183" s="32"/>
      <c r="AA183" s="32"/>
      <c r="AB183" s="32"/>
      <c r="AE183" s="32"/>
      <c r="AF183" s="32"/>
      <c r="AG183" s="32"/>
      <c r="AH183" s="32"/>
      <c r="AI183" s="32"/>
      <c r="AJ183" s="67"/>
      <c r="AK183" s="32"/>
      <c r="AL183" s="32"/>
      <c r="AM183" s="32"/>
      <c r="AN183" s="32"/>
      <c r="AO183" s="32"/>
      <c r="AP183" s="32"/>
      <c r="AQ183" s="32"/>
      <c r="AR183" s="67"/>
      <c r="AS183" s="32"/>
      <c r="AT183" s="32"/>
      <c r="AU183" s="234"/>
      <c r="AV183" s="32"/>
      <c r="AW183" s="682"/>
      <c r="AX183" s="455"/>
      <c r="AY183" s="639"/>
      <c r="AZ183" s="455"/>
      <c r="BA183" s="455"/>
      <c r="BB183" s="32"/>
      <c r="BC183" s="639">
        <v>15</v>
      </c>
      <c r="BD183" s="234"/>
      <c r="BE183" s="731"/>
      <c r="BF183" s="822"/>
      <c r="BG183" s="33"/>
      <c r="BH183" s="33"/>
    </row>
    <row r="184" spans="1:60" ht="15.75">
      <c r="A184" s="12">
        <v>1</v>
      </c>
      <c r="B184" s="13">
        <v>3</v>
      </c>
      <c r="C184" s="13"/>
      <c r="D184" s="11" t="s">
        <v>3</v>
      </c>
      <c r="E184" s="387">
        <v>145</v>
      </c>
      <c r="F184" s="10" t="s">
        <v>4</v>
      </c>
      <c r="G184" s="11" t="s">
        <v>5</v>
      </c>
      <c r="H184" s="11" t="s">
        <v>5</v>
      </c>
      <c r="I184" s="154"/>
      <c r="J184" s="10" t="s">
        <v>6</v>
      </c>
      <c r="K184" s="11" t="s">
        <v>12</v>
      </c>
      <c r="L184" s="11" t="s">
        <v>12</v>
      </c>
      <c r="M184" s="11" t="s">
        <v>32</v>
      </c>
      <c r="N184" s="11"/>
      <c r="O184" s="11" t="s">
        <v>5</v>
      </c>
      <c r="P184" s="761" t="s">
        <v>9</v>
      </c>
      <c r="Q184" s="79" t="s">
        <v>762</v>
      </c>
      <c r="R184" s="32">
        <v>119</v>
      </c>
      <c r="S184" s="32">
        <v>0</v>
      </c>
      <c r="T184" s="33">
        <f t="shared" si="46"/>
        <v>119</v>
      </c>
      <c r="U184" s="34">
        <v>-157.51</v>
      </c>
      <c r="V184" s="34">
        <v>3.29</v>
      </c>
      <c r="W184" s="143">
        <f t="shared" si="43"/>
        <v>0.027647058823529413</v>
      </c>
      <c r="X184" s="32">
        <v>-115</v>
      </c>
      <c r="Y184" s="32">
        <v>20</v>
      </c>
      <c r="Z184" s="32">
        <v>20</v>
      </c>
      <c r="AA184" s="32"/>
      <c r="AB184" s="32"/>
      <c r="AE184" s="32"/>
      <c r="AF184" s="32">
        <v>157.51</v>
      </c>
      <c r="AG184" s="32">
        <v>20</v>
      </c>
      <c r="AH184" s="32">
        <v>10</v>
      </c>
      <c r="AI184" s="32">
        <v>27.95</v>
      </c>
      <c r="AJ184" s="67">
        <f>AG184</f>
        <v>20</v>
      </c>
      <c r="AK184" s="32">
        <v>14</v>
      </c>
      <c r="AL184" s="32">
        <v>33.71</v>
      </c>
      <c r="AM184" s="32">
        <v>10.13</v>
      </c>
      <c r="AN184" s="32">
        <v>10</v>
      </c>
      <c r="AO184" s="32">
        <v>10</v>
      </c>
      <c r="AP184" s="32">
        <v>10</v>
      </c>
      <c r="AQ184" s="32">
        <v>10</v>
      </c>
      <c r="AR184" s="67">
        <v>10</v>
      </c>
      <c r="AS184" s="32">
        <v>10.13</v>
      </c>
      <c r="AT184" s="32">
        <v>10</v>
      </c>
      <c r="AU184" s="234">
        <v>26.59</v>
      </c>
      <c r="AV184" s="32">
        <v>24</v>
      </c>
      <c r="AW184" s="682">
        <v>88.8</v>
      </c>
      <c r="AX184" s="455"/>
      <c r="AY184" s="639"/>
      <c r="AZ184" s="455"/>
      <c r="BA184" s="455"/>
      <c r="BB184" s="32"/>
      <c r="BC184" s="639">
        <v>165.16</v>
      </c>
      <c r="BD184" s="234"/>
      <c r="BE184" s="731"/>
      <c r="BF184" s="822"/>
      <c r="BG184" s="33"/>
      <c r="BH184" s="33"/>
    </row>
    <row r="185" spans="1:60" ht="15.75" customHeight="1">
      <c r="A185" s="12"/>
      <c r="B185" s="13"/>
      <c r="C185" s="13"/>
      <c r="D185" s="11"/>
      <c r="E185" s="387">
        <v>146</v>
      </c>
      <c r="F185" s="10" t="s">
        <v>4</v>
      </c>
      <c r="G185" s="11" t="s">
        <v>5</v>
      </c>
      <c r="H185" s="11" t="s">
        <v>5</v>
      </c>
      <c r="I185" s="154"/>
      <c r="J185" s="10" t="s">
        <v>6</v>
      </c>
      <c r="K185" s="11" t="s">
        <v>12</v>
      </c>
      <c r="L185" s="11" t="s">
        <v>12</v>
      </c>
      <c r="M185" s="144" t="s">
        <v>38</v>
      </c>
      <c r="N185" s="11"/>
      <c r="O185" s="11" t="s">
        <v>5</v>
      </c>
      <c r="P185" s="761" t="s">
        <v>9</v>
      </c>
      <c r="Q185" s="79" t="s">
        <v>763</v>
      </c>
      <c r="R185" s="32"/>
      <c r="S185" s="32"/>
      <c r="T185" s="33"/>
      <c r="U185" s="34"/>
      <c r="V185" s="34"/>
      <c r="W185" s="143"/>
      <c r="X185" s="32"/>
      <c r="Y185" s="32"/>
      <c r="Z185" s="32"/>
      <c r="AA185" s="32"/>
      <c r="AB185" s="32"/>
      <c r="AE185" s="32"/>
      <c r="AF185" s="32">
        <v>43.14</v>
      </c>
      <c r="AG185" s="32"/>
      <c r="AH185" s="32"/>
      <c r="AI185" s="32">
        <v>16.38</v>
      </c>
      <c r="AJ185" s="67"/>
      <c r="AK185" s="32">
        <v>50</v>
      </c>
      <c r="AL185" s="32">
        <v>40.21</v>
      </c>
      <c r="AM185" s="32">
        <v>18.84</v>
      </c>
      <c r="AN185" s="32">
        <v>19</v>
      </c>
      <c r="AO185" s="32">
        <v>19</v>
      </c>
      <c r="AP185" s="32">
        <v>19</v>
      </c>
      <c r="AQ185" s="32">
        <v>19</v>
      </c>
      <c r="AR185" s="67">
        <v>20</v>
      </c>
      <c r="AS185" s="32">
        <v>18.84</v>
      </c>
      <c r="AT185" s="32">
        <v>20</v>
      </c>
      <c r="AU185" s="234"/>
      <c r="AV185" s="32">
        <v>76</v>
      </c>
      <c r="AW185" s="682">
        <v>99.4</v>
      </c>
      <c r="AX185" s="455"/>
      <c r="AY185" s="639"/>
      <c r="AZ185" s="455"/>
      <c r="BA185" s="455"/>
      <c r="BB185" s="32"/>
      <c r="BC185" s="639"/>
      <c r="BD185" s="234"/>
      <c r="BE185" s="731"/>
      <c r="BF185" s="822"/>
      <c r="BG185" s="33"/>
      <c r="BH185" s="33"/>
    </row>
    <row r="186" spans="1:60" ht="15.75" hidden="1">
      <c r="A186" s="12"/>
      <c r="B186" s="13"/>
      <c r="C186" s="13"/>
      <c r="D186" s="11"/>
      <c r="E186" s="387">
        <v>148</v>
      </c>
      <c r="F186" s="10" t="s">
        <v>4</v>
      </c>
      <c r="G186" s="11" t="s">
        <v>5</v>
      </c>
      <c r="H186" s="11" t="s">
        <v>5</v>
      </c>
      <c r="I186" s="154"/>
      <c r="J186" s="10" t="s">
        <v>6</v>
      </c>
      <c r="K186" s="11" t="s">
        <v>12</v>
      </c>
      <c r="L186" s="154">
        <v>5</v>
      </c>
      <c r="M186" s="11" t="s">
        <v>19</v>
      </c>
      <c r="N186" s="11"/>
      <c r="O186" s="11" t="s">
        <v>5</v>
      </c>
      <c r="P186" s="761" t="s">
        <v>9</v>
      </c>
      <c r="Q186" s="79" t="s">
        <v>461</v>
      </c>
      <c r="R186" s="32"/>
      <c r="S186" s="32"/>
      <c r="T186" s="33"/>
      <c r="U186" s="34"/>
      <c r="V186" s="34"/>
      <c r="W186" s="143"/>
      <c r="X186" s="32"/>
      <c r="Y186" s="32"/>
      <c r="Z186" s="32"/>
      <c r="AA186" s="32"/>
      <c r="AB186" s="32"/>
      <c r="AE186" s="32"/>
      <c r="AF186" s="32">
        <v>44.63</v>
      </c>
      <c r="AG186" s="32"/>
      <c r="AH186" s="32"/>
      <c r="AI186" s="32"/>
      <c r="AJ186" s="67"/>
      <c r="AK186" s="32"/>
      <c r="AL186" s="32"/>
      <c r="AM186" s="32"/>
      <c r="AN186" s="32"/>
      <c r="AO186" s="32"/>
      <c r="AP186" s="32"/>
      <c r="AQ186" s="32"/>
      <c r="AR186" s="67"/>
      <c r="AS186" s="32"/>
      <c r="AT186" s="32"/>
      <c r="AU186" s="234"/>
      <c r="AV186" s="32"/>
      <c r="AW186" s="32"/>
      <c r="AX186" s="455"/>
      <c r="AY186" s="639"/>
      <c r="AZ186" s="455"/>
      <c r="BA186" s="455"/>
      <c r="BB186" s="32"/>
      <c r="BC186" s="639"/>
      <c r="BD186" s="234"/>
      <c r="BE186" s="731"/>
      <c r="BF186" s="822"/>
      <c r="BG186" s="33"/>
      <c r="BH186" s="33"/>
    </row>
    <row r="187" spans="1:60" ht="15.75">
      <c r="A187" s="12">
        <v>1</v>
      </c>
      <c r="B187" s="13">
        <v>3</v>
      </c>
      <c r="C187" s="13"/>
      <c r="D187" s="11" t="s">
        <v>3</v>
      </c>
      <c r="E187" s="387">
        <v>149</v>
      </c>
      <c r="F187" s="10" t="s">
        <v>4</v>
      </c>
      <c r="G187" s="11" t="s">
        <v>5</v>
      </c>
      <c r="H187" s="11" t="s">
        <v>5</v>
      </c>
      <c r="I187" s="154"/>
      <c r="J187" s="10" t="s">
        <v>6</v>
      </c>
      <c r="K187" s="11" t="s">
        <v>12</v>
      </c>
      <c r="L187" s="154">
        <v>4</v>
      </c>
      <c r="M187" s="144" t="s">
        <v>13</v>
      </c>
      <c r="N187" s="11"/>
      <c r="O187" s="11" t="s">
        <v>5</v>
      </c>
      <c r="P187" s="761" t="s">
        <v>9</v>
      </c>
      <c r="Q187" s="79" t="s">
        <v>469</v>
      </c>
      <c r="R187" s="32">
        <v>833</v>
      </c>
      <c r="S187" s="32">
        <v>0</v>
      </c>
      <c r="T187" s="33">
        <f>R187+S187</f>
        <v>833</v>
      </c>
      <c r="U187" s="34">
        <v>-572.54</v>
      </c>
      <c r="V187" s="34">
        <v>0</v>
      </c>
      <c r="W187" s="143">
        <f aca="true" t="shared" si="49" ref="W187:W194">V187/T187</f>
        <v>0</v>
      </c>
      <c r="X187" s="32">
        <v>-833</v>
      </c>
      <c r="Y187" s="32">
        <v>250</v>
      </c>
      <c r="Z187" s="32">
        <v>250</v>
      </c>
      <c r="AA187" s="32"/>
      <c r="AB187" s="32"/>
      <c r="AE187" s="32"/>
      <c r="AF187" s="32">
        <v>742.62</v>
      </c>
      <c r="AG187" s="32">
        <v>250</v>
      </c>
      <c r="AH187" s="32"/>
      <c r="AI187" s="32">
        <v>15</v>
      </c>
      <c r="AJ187" s="67">
        <f>AG187</f>
        <v>250</v>
      </c>
      <c r="AK187" s="32">
        <v>38</v>
      </c>
      <c r="AL187" s="32">
        <v>38.05</v>
      </c>
      <c r="AM187" s="32">
        <v>10</v>
      </c>
      <c r="AN187" s="32">
        <v>10</v>
      </c>
      <c r="AO187" s="32">
        <v>10</v>
      </c>
      <c r="AP187" s="32">
        <v>10</v>
      </c>
      <c r="AQ187" s="32">
        <v>10</v>
      </c>
      <c r="AR187" s="67">
        <v>10</v>
      </c>
      <c r="AS187" s="32">
        <v>10</v>
      </c>
      <c r="AT187" s="32">
        <v>10</v>
      </c>
      <c r="AU187" s="234">
        <v>9.98</v>
      </c>
      <c r="AV187" s="32">
        <v>20</v>
      </c>
      <c r="AW187" s="682">
        <v>100</v>
      </c>
      <c r="AX187" s="455"/>
      <c r="AY187" s="639"/>
      <c r="AZ187" s="455"/>
      <c r="BA187" s="455"/>
      <c r="BB187" s="32"/>
      <c r="BC187" s="639">
        <v>30</v>
      </c>
      <c r="BD187" s="234"/>
      <c r="BE187" s="731"/>
      <c r="BF187" s="822"/>
      <c r="BG187" s="33"/>
      <c r="BH187" s="33"/>
    </row>
    <row r="188" spans="1:60" ht="30">
      <c r="A188" s="12">
        <v>1</v>
      </c>
      <c r="B188" s="13">
        <v>3</v>
      </c>
      <c r="C188" s="13"/>
      <c r="D188" s="11" t="s">
        <v>3</v>
      </c>
      <c r="E188" s="387">
        <v>150</v>
      </c>
      <c r="F188" s="10" t="s">
        <v>4</v>
      </c>
      <c r="G188" s="11" t="s">
        <v>5</v>
      </c>
      <c r="H188" s="11" t="s">
        <v>5</v>
      </c>
      <c r="I188" s="154"/>
      <c r="J188" s="10" t="s">
        <v>6</v>
      </c>
      <c r="K188" s="11" t="s">
        <v>12</v>
      </c>
      <c r="L188" s="11" t="s">
        <v>24</v>
      </c>
      <c r="M188" s="144" t="s">
        <v>49</v>
      </c>
      <c r="N188" s="11"/>
      <c r="O188" s="11" t="s">
        <v>5</v>
      </c>
      <c r="P188" s="761" t="s">
        <v>9</v>
      </c>
      <c r="Q188" s="79" t="s">
        <v>470</v>
      </c>
      <c r="R188" s="32">
        <v>0</v>
      </c>
      <c r="S188" s="32">
        <v>0</v>
      </c>
      <c r="T188" s="33">
        <f>R188+S188</f>
        <v>0</v>
      </c>
      <c r="U188" s="34">
        <v>-220.75</v>
      </c>
      <c r="V188" s="34">
        <v>899.48</v>
      </c>
      <c r="W188" s="143" t="e">
        <f t="shared" si="49"/>
        <v>#DIV/0!</v>
      </c>
      <c r="X188" s="32">
        <v>900</v>
      </c>
      <c r="Y188" s="32">
        <v>100</v>
      </c>
      <c r="Z188" s="32">
        <v>100</v>
      </c>
      <c r="AA188" s="32"/>
      <c r="AB188" s="32"/>
      <c r="AE188" s="32"/>
      <c r="AF188" s="32">
        <v>443.94</v>
      </c>
      <c r="AG188" s="32"/>
      <c r="AH188" s="32"/>
      <c r="AI188" s="32">
        <v>182.7</v>
      </c>
      <c r="AJ188" s="67">
        <f>AG188</f>
        <v>0</v>
      </c>
      <c r="AK188" s="32">
        <v>370</v>
      </c>
      <c r="AL188" s="32">
        <v>368.73</v>
      </c>
      <c r="AM188" s="32">
        <v>207.53</v>
      </c>
      <c r="AN188" s="32">
        <v>212</v>
      </c>
      <c r="AO188" s="32">
        <v>212</v>
      </c>
      <c r="AP188" s="32">
        <v>212</v>
      </c>
      <c r="AQ188" s="32">
        <v>212</v>
      </c>
      <c r="AR188" s="67">
        <v>220</v>
      </c>
      <c r="AS188" s="32">
        <v>211.51</v>
      </c>
      <c r="AT188" s="32">
        <v>220</v>
      </c>
      <c r="AU188" s="234">
        <v>116.77</v>
      </c>
      <c r="AV188" s="32">
        <v>148</v>
      </c>
      <c r="AW188" s="682">
        <v>81.2</v>
      </c>
      <c r="AX188" s="455"/>
      <c r="AY188" s="639"/>
      <c r="AZ188" s="455"/>
      <c r="BA188" s="455"/>
      <c r="BB188" s="32"/>
      <c r="BC188" s="639">
        <v>80.97</v>
      </c>
      <c r="BD188" s="234"/>
      <c r="BE188" s="731"/>
      <c r="BF188" s="822"/>
      <c r="BG188" s="33"/>
      <c r="BH188" s="33"/>
    </row>
    <row r="189" spans="1:60" s="23" customFormat="1" ht="15.75">
      <c r="A189" s="12">
        <v>1</v>
      </c>
      <c r="B189" s="13">
        <v>3</v>
      </c>
      <c r="C189" s="13"/>
      <c r="D189" s="11" t="s">
        <v>3</v>
      </c>
      <c r="E189" s="387">
        <v>151</v>
      </c>
      <c r="F189" s="10" t="s">
        <v>4</v>
      </c>
      <c r="G189" s="11" t="s">
        <v>5</v>
      </c>
      <c r="H189" s="11" t="s">
        <v>5</v>
      </c>
      <c r="I189" s="154"/>
      <c r="J189" s="10" t="s">
        <v>6</v>
      </c>
      <c r="K189" s="11" t="s">
        <v>12</v>
      </c>
      <c r="L189" s="11" t="s">
        <v>24</v>
      </c>
      <c r="M189" s="144" t="s">
        <v>53</v>
      </c>
      <c r="N189" s="11"/>
      <c r="O189" s="11" t="s">
        <v>5</v>
      </c>
      <c r="P189" s="761" t="s">
        <v>9</v>
      </c>
      <c r="Q189" s="79" t="s">
        <v>471</v>
      </c>
      <c r="R189" s="32">
        <v>0</v>
      </c>
      <c r="S189" s="32">
        <v>0</v>
      </c>
      <c r="T189" s="33">
        <f>R189+S189</f>
        <v>0</v>
      </c>
      <c r="U189" s="34">
        <v>-220.75</v>
      </c>
      <c r="V189" s="34">
        <v>899.48</v>
      </c>
      <c r="W189" s="143" t="e">
        <f t="shared" si="49"/>
        <v>#DIV/0!</v>
      </c>
      <c r="X189" s="32">
        <v>900</v>
      </c>
      <c r="Y189" s="32">
        <v>100</v>
      </c>
      <c r="Z189" s="32">
        <v>100</v>
      </c>
      <c r="AA189" s="32"/>
      <c r="AB189" s="32"/>
      <c r="AC189" s="4"/>
      <c r="AD189" s="4"/>
      <c r="AE189" s="32"/>
      <c r="AF189" s="32">
        <v>443.94</v>
      </c>
      <c r="AG189" s="32"/>
      <c r="AH189" s="32">
        <v>72.17</v>
      </c>
      <c r="AI189" s="32">
        <v>90.67</v>
      </c>
      <c r="AJ189" s="67">
        <f>AG189</f>
        <v>0</v>
      </c>
      <c r="AK189" s="32">
        <v>154</v>
      </c>
      <c r="AL189" s="32">
        <v>153.62</v>
      </c>
      <c r="AM189" s="32">
        <v>54</v>
      </c>
      <c r="AN189" s="32">
        <v>54</v>
      </c>
      <c r="AO189" s="32">
        <v>54</v>
      </c>
      <c r="AP189" s="32">
        <v>54</v>
      </c>
      <c r="AQ189" s="32">
        <v>54</v>
      </c>
      <c r="AR189" s="67">
        <v>55</v>
      </c>
      <c r="AS189" s="32">
        <v>54</v>
      </c>
      <c r="AT189" s="32">
        <v>55</v>
      </c>
      <c r="AU189" s="234">
        <v>109.95</v>
      </c>
      <c r="AV189" s="32">
        <v>0</v>
      </c>
      <c r="AW189" s="32">
        <v>0</v>
      </c>
      <c r="AX189" s="455"/>
      <c r="AY189" s="639"/>
      <c r="AZ189" s="455"/>
      <c r="BA189" s="455"/>
      <c r="BB189" s="32"/>
      <c r="BC189" s="639">
        <v>321.07</v>
      </c>
      <c r="BD189" s="234"/>
      <c r="BE189" s="731"/>
      <c r="BF189" s="822"/>
      <c r="BG189" s="32"/>
      <c r="BH189" s="32"/>
    </row>
    <row r="190" spans="1:60" s="23" customFormat="1" ht="15.75">
      <c r="A190" s="12">
        <v>1</v>
      </c>
      <c r="B190" s="13">
        <v>3</v>
      </c>
      <c r="C190" s="13"/>
      <c r="D190" s="11" t="s">
        <v>3</v>
      </c>
      <c r="E190" s="387">
        <v>152</v>
      </c>
      <c r="F190" s="10" t="s">
        <v>4</v>
      </c>
      <c r="G190" s="11" t="s">
        <v>5</v>
      </c>
      <c r="H190" s="11" t="s">
        <v>5</v>
      </c>
      <c r="I190" s="154"/>
      <c r="J190" s="10" t="s">
        <v>6</v>
      </c>
      <c r="K190" s="11" t="s">
        <v>12</v>
      </c>
      <c r="L190" s="11" t="s">
        <v>24</v>
      </c>
      <c r="M190" s="11" t="s">
        <v>63</v>
      </c>
      <c r="N190" s="11"/>
      <c r="O190" s="11" t="s">
        <v>5</v>
      </c>
      <c r="P190" s="761" t="s">
        <v>9</v>
      </c>
      <c r="Q190" s="21" t="s">
        <v>502</v>
      </c>
      <c r="R190" s="32">
        <v>833</v>
      </c>
      <c r="S190" s="32">
        <v>0</v>
      </c>
      <c r="T190" s="33">
        <f>R190+S190</f>
        <v>833</v>
      </c>
      <c r="U190" s="34">
        <v>-572.54</v>
      </c>
      <c r="V190" s="34">
        <v>0</v>
      </c>
      <c r="W190" s="143">
        <f t="shared" si="49"/>
        <v>0</v>
      </c>
      <c r="X190" s="32">
        <v>-833</v>
      </c>
      <c r="Y190" s="32">
        <v>250</v>
      </c>
      <c r="Z190" s="32">
        <v>250</v>
      </c>
      <c r="AA190" s="32"/>
      <c r="AB190" s="32"/>
      <c r="AC190" s="4"/>
      <c r="AD190" s="4"/>
      <c r="AE190" s="32"/>
      <c r="AF190" s="32">
        <v>742.62</v>
      </c>
      <c r="AG190" s="32">
        <v>250</v>
      </c>
      <c r="AH190" s="32"/>
      <c r="AI190" s="32">
        <v>674.29</v>
      </c>
      <c r="AJ190" s="67">
        <f>AG190</f>
        <v>250</v>
      </c>
      <c r="AK190" s="32">
        <v>1061</v>
      </c>
      <c r="AL190" s="32">
        <v>1014.26</v>
      </c>
      <c r="AM190" s="32">
        <v>200</v>
      </c>
      <c r="AN190" s="32">
        <v>200</v>
      </c>
      <c r="AO190" s="32">
        <v>200</v>
      </c>
      <c r="AP190" s="32">
        <v>200</v>
      </c>
      <c r="AQ190" s="32">
        <v>232</v>
      </c>
      <c r="AR190" s="67">
        <v>500</v>
      </c>
      <c r="AS190" s="32">
        <v>232.41</v>
      </c>
      <c r="AT190" s="32">
        <v>500</v>
      </c>
      <c r="AU190" s="234">
        <v>310.8</v>
      </c>
      <c r="AV190" s="32">
        <v>214</v>
      </c>
      <c r="AW190" s="682">
        <v>35.9</v>
      </c>
      <c r="AX190" s="455"/>
      <c r="AY190" s="639"/>
      <c r="AZ190" s="455"/>
      <c r="BA190" s="455"/>
      <c r="BB190" s="32"/>
      <c r="BC190" s="639">
        <v>673.38</v>
      </c>
      <c r="BD190" s="234"/>
      <c r="BE190" s="731"/>
      <c r="BF190" s="822"/>
      <c r="BG190" s="32"/>
      <c r="BH190" s="32"/>
    </row>
    <row r="191" spans="1:60" s="56" customFormat="1" ht="15.75">
      <c r="A191" s="12">
        <v>1</v>
      </c>
      <c r="B191" s="13">
        <v>3</v>
      </c>
      <c r="C191" s="13"/>
      <c r="D191" s="11" t="s">
        <v>3</v>
      </c>
      <c r="E191" s="189">
        <v>153</v>
      </c>
      <c r="F191" s="10" t="s">
        <v>4</v>
      </c>
      <c r="G191" s="11" t="s">
        <v>5</v>
      </c>
      <c r="H191" s="11" t="s">
        <v>5</v>
      </c>
      <c r="I191" s="154"/>
      <c r="J191" s="10" t="s">
        <v>6</v>
      </c>
      <c r="K191" s="11" t="s">
        <v>12</v>
      </c>
      <c r="L191" s="11" t="s">
        <v>24</v>
      </c>
      <c r="M191" s="11" t="s">
        <v>64</v>
      </c>
      <c r="N191" s="11"/>
      <c r="O191" s="11">
        <v>2</v>
      </c>
      <c r="P191" s="761" t="s">
        <v>9</v>
      </c>
      <c r="Q191" s="79" t="s">
        <v>439</v>
      </c>
      <c r="R191" s="32">
        <v>0</v>
      </c>
      <c r="S191" s="32">
        <v>0</v>
      </c>
      <c r="T191" s="33">
        <f>R191+S191</f>
        <v>0</v>
      </c>
      <c r="U191" s="34">
        <v>-220.75</v>
      </c>
      <c r="V191" s="34">
        <v>899.48</v>
      </c>
      <c r="W191" s="143" t="e">
        <f t="shared" si="49"/>
        <v>#DIV/0!</v>
      </c>
      <c r="X191" s="32">
        <v>900</v>
      </c>
      <c r="Y191" s="32">
        <v>100</v>
      </c>
      <c r="Z191" s="32">
        <v>100</v>
      </c>
      <c r="AA191" s="32"/>
      <c r="AB191" s="32"/>
      <c r="AC191" s="4"/>
      <c r="AD191" s="4"/>
      <c r="AE191" s="32"/>
      <c r="AF191" s="32">
        <v>443.94</v>
      </c>
      <c r="AG191" s="32">
        <v>100</v>
      </c>
      <c r="AH191" s="32">
        <v>532.49</v>
      </c>
      <c r="AI191" s="32">
        <v>9.22</v>
      </c>
      <c r="AJ191" s="67">
        <f>AG191</f>
        <v>100</v>
      </c>
      <c r="AK191" s="32">
        <v>469</v>
      </c>
      <c r="AL191" s="32">
        <v>508.36</v>
      </c>
      <c r="AM191" s="32">
        <v>100</v>
      </c>
      <c r="AN191" s="32">
        <v>100</v>
      </c>
      <c r="AO191" s="32">
        <v>100</v>
      </c>
      <c r="AP191" s="32">
        <v>100</v>
      </c>
      <c r="AQ191" s="32">
        <v>70</v>
      </c>
      <c r="AR191" s="67">
        <v>100</v>
      </c>
      <c r="AS191" s="32">
        <v>69.69</v>
      </c>
      <c r="AT191" s="32">
        <v>100</v>
      </c>
      <c r="AU191" s="234">
        <v>42.1</v>
      </c>
      <c r="AV191" s="32">
        <v>24</v>
      </c>
      <c r="AW191" s="682">
        <v>96.6</v>
      </c>
      <c r="AX191" s="455"/>
      <c r="AY191" s="639"/>
      <c r="AZ191" s="455"/>
      <c r="BA191" s="455"/>
      <c r="BB191" s="32"/>
      <c r="BC191" s="639"/>
      <c r="BD191" s="234"/>
      <c r="BE191" s="731"/>
      <c r="BF191" s="830"/>
      <c r="BG191" s="67"/>
      <c r="BH191" s="67"/>
    </row>
    <row r="192" spans="1:60" s="518" customFormat="1" ht="15.75">
      <c r="A192" s="159">
        <v>1</v>
      </c>
      <c r="B192" s="160">
        <v>3</v>
      </c>
      <c r="C192" s="160"/>
      <c r="D192" s="147" t="s">
        <v>10</v>
      </c>
      <c r="E192" s="385">
        <v>154</v>
      </c>
      <c r="F192" s="212" t="s">
        <v>4</v>
      </c>
      <c r="G192" s="213" t="s">
        <v>5</v>
      </c>
      <c r="H192" s="213" t="s">
        <v>5</v>
      </c>
      <c r="I192" s="214"/>
      <c r="J192" s="212" t="s">
        <v>6</v>
      </c>
      <c r="K192" s="213" t="s">
        <v>12</v>
      </c>
      <c r="L192" s="213"/>
      <c r="M192" s="213"/>
      <c r="N192" s="213"/>
      <c r="O192" s="213"/>
      <c r="P192" s="256"/>
      <c r="Q192" s="612" t="s">
        <v>188</v>
      </c>
      <c r="R192" s="258">
        <f>SUM(R181:R191)</f>
        <v>1904</v>
      </c>
      <c r="S192" s="258">
        <v>0</v>
      </c>
      <c r="T192" s="258">
        <f>SUM(T181:T191)</f>
        <v>1904</v>
      </c>
      <c r="U192" s="259">
        <v>-1608.2</v>
      </c>
      <c r="V192" s="259">
        <f>SUM(V181:V191)</f>
        <v>2705.02</v>
      </c>
      <c r="W192" s="260">
        <f t="shared" si="49"/>
        <v>1.4207037815126051</v>
      </c>
      <c r="X192" s="258">
        <f>SUM(X181:X191)</f>
        <v>804</v>
      </c>
      <c r="Y192" s="258">
        <f>SUM(Y181:Y191)</f>
        <v>840</v>
      </c>
      <c r="Z192" s="258">
        <f>SUM(Z181:Z191)</f>
        <v>840</v>
      </c>
      <c r="AA192" s="258">
        <f>SUM(AA181:AA191)</f>
        <v>0</v>
      </c>
      <c r="AB192" s="258">
        <f>SUM(AB181:AB191)</f>
        <v>0</v>
      </c>
      <c r="AC192" s="261"/>
      <c r="AD192" s="261"/>
      <c r="AE192" s="258">
        <f aca="true" t="shared" si="50" ref="AE192:AV192">SUM(AE181:AE191)</f>
        <v>0</v>
      </c>
      <c r="AF192" s="258">
        <f t="shared" si="50"/>
        <v>3086.7400000000002</v>
      </c>
      <c r="AG192" s="258">
        <f t="shared" si="50"/>
        <v>620</v>
      </c>
      <c r="AH192" s="258">
        <f t="shared" si="50"/>
        <v>614.66</v>
      </c>
      <c r="AI192" s="258">
        <f t="shared" si="50"/>
        <v>1016.21</v>
      </c>
      <c r="AJ192" s="262">
        <f t="shared" si="50"/>
        <v>620</v>
      </c>
      <c r="AK192" s="258">
        <f t="shared" si="50"/>
        <v>2156</v>
      </c>
      <c r="AL192" s="258">
        <f t="shared" si="50"/>
        <v>2160.94</v>
      </c>
      <c r="AM192" s="258">
        <f t="shared" si="50"/>
        <v>600.5</v>
      </c>
      <c r="AN192" s="258">
        <f t="shared" si="50"/>
        <v>605</v>
      </c>
      <c r="AO192" s="258">
        <f t="shared" si="50"/>
        <v>605</v>
      </c>
      <c r="AP192" s="258">
        <f t="shared" si="50"/>
        <v>605</v>
      </c>
      <c r="AQ192" s="258">
        <f t="shared" si="50"/>
        <v>607</v>
      </c>
      <c r="AR192" s="262">
        <f t="shared" si="50"/>
        <v>915</v>
      </c>
      <c r="AS192" s="258">
        <f>SUM(AS181:AS191)</f>
        <v>606.5799999999999</v>
      </c>
      <c r="AT192" s="258">
        <f>SUM(AT181:AT191)</f>
        <v>915</v>
      </c>
      <c r="AU192" s="258">
        <f>SUM(AU181:AU191)</f>
        <v>650.59</v>
      </c>
      <c r="AV192" s="258">
        <f t="shared" si="50"/>
        <v>511</v>
      </c>
      <c r="AW192" s="258"/>
      <c r="AX192" s="258">
        <f aca="true" t="shared" si="51" ref="AX192:BH192">SUM(AX181:AX191)</f>
        <v>0</v>
      </c>
      <c r="AY192" s="258">
        <f t="shared" si="51"/>
        <v>0</v>
      </c>
      <c r="AZ192" s="258">
        <f t="shared" si="51"/>
        <v>0</v>
      </c>
      <c r="BA192" s="258">
        <f t="shared" si="51"/>
        <v>0</v>
      </c>
      <c r="BB192" s="258">
        <f t="shared" si="51"/>
        <v>0</v>
      </c>
      <c r="BC192" s="258">
        <f t="shared" si="51"/>
        <v>1285.58</v>
      </c>
      <c r="BD192" s="258">
        <f t="shared" si="51"/>
        <v>0</v>
      </c>
      <c r="BE192" s="258">
        <f t="shared" si="51"/>
        <v>0</v>
      </c>
      <c r="BF192" s="258">
        <f t="shared" si="51"/>
        <v>0</v>
      </c>
      <c r="BG192" s="258">
        <f t="shared" si="51"/>
        <v>0</v>
      </c>
      <c r="BH192" s="258">
        <f t="shared" si="51"/>
        <v>0</v>
      </c>
    </row>
    <row r="193" spans="1:60" s="72" customFormat="1" ht="15.75" customHeight="1">
      <c r="A193" s="159">
        <v>1</v>
      </c>
      <c r="B193" s="160">
        <v>3</v>
      </c>
      <c r="C193" s="160"/>
      <c r="D193" s="147" t="s">
        <v>10</v>
      </c>
      <c r="E193" s="385">
        <v>155</v>
      </c>
      <c r="F193" s="212" t="s">
        <v>4</v>
      </c>
      <c r="G193" s="213" t="s">
        <v>5</v>
      </c>
      <c r="H193" s="213" t="s">
        <v>5</v>
      </c>
      <c r="I193" s="342"/>
      <c r="J193" s="350" t="s">
        <v>6</v>
      </c>
      <c r="K193" s="348"/>
      <c r="L193" s="348"/>
      <c r="M193" s="348"/>
      <c r="N193" s="348"/>
      <c r="O193" s="348"/>
      <c r="P193" s="256"/>
      <c r="Q193" s="213" t="s">
        <v>191</v>
      </c>
      <c r="R193" s="212">
        <f>R171+R180+R192</f>
        <v>1904</v>
      </c>
      <c r="S193" s="213">
        <v>0</v>
      </c>
      <c r="T193" s="213">
        <f>T171+T180+T192</f>
        <v>1904</v>
      </c>
      <c r="U193" s="213">
        <v>-1721.3</v>
      </c>
      <c r="V193" s="213" t="e">
        <f>V171+V180+V192</f>
        <v>#REF!</v>
      </c>
      <c r="W193" s="213" t="e">
        <f t="shared" si="49"/>
        <v>#REF!</v>
      </c>
      <c r="X193" s="212" t="e">
        <f>X171+X180+X192</f>
        <v>#REF!</v>
      </c>
      <c r="Y193" s="213" t="e">
        <f>Y171+Y180+Y192</f>
        <v>#REF!</v>
      </c>
      <c r="Z193" s="213" t="e">
        <f>Z171+Z180+Z192</f>
        <v>#REF!</v>
      </c>
      <c r="AA193" s="213" t="e">
        <f>AA171+AA180+AA192</f>
        <v>#REF!</v>
      </c>
      <c r="AB193" s="213" t="e">
        <f>AB171+AB180+AB192</f>
        <v>#REF!</v>
      </c>
      <c r="AC193" s="213"/>
      <c r="AD193" s="212"/>
      <c r="AE193" s="213" t="e">
        <f aca="true" t="shared" si="52" ref="AE193:AV193">AE171+AE180+AE192</f>
        <v>#REF!</v>
      </c>
      <c r="AF193" s="213" t="e">
        <f t="shared" si="52"/>
        <v>#REF!</v>
      </c>
      <c r="AG193" s="213" t="e">
        <f t="shared" si="52"/>
        <v>#REF!</v>
      </c>
      <c r="AH193" s="258">
        <f t="shared" si="52"/>
        <v>619.66</v>
      </c>
      <c r="AI193" s="258">
        <f t="shared" si="52"/>
        <v>1120</v>
      </c>
      <c r="AJ193" s="352">
        <f t="shared" si="52"/>
        <v>620</v>
      </c>
      <c r="AK193" s="258">
        <f t="shared" si="52"/>
        <v>2336</v>
      </c>
      <c r="AL193" s="258">
        <f t="shared" si="52"/>
        <v>2336.17</v>
      </c>
      <c r="AM193" s="258">
        <f t="shared" si="52"/>
        <v>638.5</v>
      </c>
      <c r="AN193" s="258">
        <f t="shared" si="52"/>
        <v>639</v>
      </c>
      <c r="AO193" s="258">
        <f t="shared" si="52"/>
        <v>639</v>
      </c>
      <c r="AP193" s="258">
        <f t="shared" si="52"/>
        <v>639</v>
      </c>
      <c r="AQ193" s="258">
        <f t="shared" si="52"/>
        <v>641</v>
      </c>
      <c r="AR193" s="433">
        <f t="shared" si="52"/>
        <v>1015</v>
      </c>
      <c r="AS193" s="258">
        <f>AS171+AS180+AS192</f>
        <v>639.5999999999999</v>
      </c>
      <c r="AT193" s="258">
        <f>AT171+AT180+AT192</f>
        <v>1015</v>
      </c>
      <c r="AU193" s="258">
        <f>AU171+AU180+AU192</f>
        <v>707</v>
      </c>
      <c r="AV193" s="258">
        <f t="shared" si="52"/>
        <v>568.33</v>
      </c>
      <c r="AW193" s="258"/>
      <c r="AX193" s="258">
        <f aca="true" t="shared" si="53" ref="AX193:BH193">AX171+AX180+AX192</f>
        <v>0</v>
      </c>
      <c r="AY193" s="258">
        <f t="shared" si="53"/>
        <v>0</v>
      </c>
      <c r="AZ193" s="258">
        <f t="shared" si="53"/>
        <v>0</v>
      </c>
      <c r="BA193" s="258">
        <f t="shared" si="53"/>
        <v>0</v>
      </c>
      <c r="BB193" s="258">
        <f t="shared" si="53"/>
        <v>0</v>
      </c>
      <c r="BC193" s="258">
        <f t="shared" si="53"/>
        <v>1545.58</v>
      </c>
      <c r="BD193" s="258">
        <f t="shared" si="53"/>
        <v>0</v>
      </c>
      <c r="BE193" s="258">
        <f t="shared" si="53"/>
        <v>0</v>
      </c>
      <c r="BF193" s="258">
        <f t="shared" si="53"/>
        <v>0</v>
      </c>
      <c r="BG193" s="258">
        <f t="shared" si="53"/>
        <v>0</v>
      </c>
      <c r="BH193" s="258">
        <f t="shared" si="53"/>
        <v>0</v>
      </c>
    </row>
    <row r="194" spans="1:60" s="72" customFormat="1" ht="15.75" customHeight="1">
      <c r="A194" s="165">
        <v>1</v>
      </c>
      <c r="B194" s="166">
        <v>3</v>
      </c>
      <c r="C194" s="166"/>
      <c r="D194" s="292" t="s">
        <v>10</v>
      </c>
      <c r="E194" s="722">
        <v>156</v>
      </c>
      <c r="F194" s="293" t="s">
        <v>186</v>
      </c>
      <c r="G194" s="294"/>
      <c r="H194" s="294"/>
      <c r="I194" s="294"/>
      <c r="J194" s="953" t="s">
        <v>199</v>
      </c>
      <c r="K194" s="921"/>
      <c r="L194" s="921"/>
      <c r="M194" s="921"/>
      <c r="N194" s="921"/>
      <c r="O194" s="921"/>
      <c r="P194" s="922"/>
      <c r="Q194" s="306" t="s">
        <v>608</v>
      </c>
      <c r="R194" s="184">
        <f>R193</f>
        <v>1904</v>
      </c>
      <c r="S194" s="184">
        <v>0</v>
      </c>
      <c r="T194" s="184">
        <f>R194+S194</f>
        <v>1904</v>
      </c>
      <c r="U194" s="296">
        <v>-1721.3</v>
      </c>
      <c r="V194" s="296" t="e">
        <f>V193</f>
        <v>#REF!</v>
      </c>
      <c r="W194" s="272" t="e">
        <f t="shared" si="49"/>
        <v>#REF!</v>
      </c>
      <c r="X194" s="184" t="e">
        <f>X193</f>
        <v>#REF!</v>
      </c>
      <c r="Y194" s="184" t="e">
        <f>Y193</f>
        <v>#REF!</v>
      </c>
      <c r="Z194" s="184" t="e">
        <f>Z193</f>
        <v>#REF!</v>
      </c>
      <c r="AA194" s="184" t="e">
        <f>AA193</f>
        <v>#REF!</v>
      </c>
      <c r="AB194" s="184" t="e">
        <f>AB193</f>
        <v>#REF!</v>
      </c>
      <c r="AC194" s="297"/>
      <c r="AD194" s="297"/>
      <c r="AE194" s="184" t="e">
        <f aca="true" t="shared" si="54" ref="AE194:AV194">AE193</f>
        <v>#REF!</v>
      </c>
      <c r="AF194" s="184" t="e">
        <f t="shared" si="54"/>
        <v>#REF!</v>
      </c>
      <c r="AG194" s="184" t="e">
        <f t="shared" si="54"/>
        <v>#REF!</v>
      </c>
      <c r="AH194" s="184">
        <f t="shared" si="54"/>
        <v>619.66</v>
      </c>
      <c r="AI194" s="183">
        <f>AI193</f>
        <v>1120</v>
      </c>
      <c r="AJ194" s="183">
        <f t="shared" si="54"/>
        <v>620</v>
      </c>
      <c r="AK194" s="183">
        <f t="shared" si="54"/>
        <v>2336</v>
      </c>
      <c r="AL194" s="183">
        <f t="shared" si="54"/>
        <v>2336.17</v>
      </c>
      <c r="AM194" s="183">
        <f>AM193</f>
        <v>638.5</v>
      </c>
      <c r="AN194" s="183">
        <f>AN193</f>
        <v>639</v>
      </c>
      <c r="AO194" s="183">
        <f>AO193</f>
        <v>639</v>
      </c>
      <c r="AP194" s="183">
        <f>AP193</f>
        <v>639</v>
      </c>
      <c r="AQ194" s="183">
        <f>AQ193</f>
        <v>641</v>
      </c>
      <c r="AR194" s="184">
        <f t="shared" si="54"/>
        <v>1015</v>
      </c>
      <c r="AS194" s="183">
        <f t="shared" si="54"/>
        <v>639.5999999999999</v>
      </c>
      <c r="AT194" s="183">
        <f t="shared" si="54"/>
        <v>1015</v>
      </c>
      <c r="AU194" s="183">
        <f>AU193</f>
        <v>707</v>
      </c>
      <c r="AV194" s="183">
        <f t="shared" si="54"/>
        <v>568.33</v>
      </c>
      <c r="AW194" s="183"/>
      <c r="AX194" s="183">
        <f>AX193</f>
        <v>0</v>
      </c>
      <c r="AY194" s="183">
        <f aca="true" t="shared" si="55" ref="AY194:BH194">AY193</f>
        <v>0</v>
      </c>
      <c r="AZ194" s="183">
        <f t="shared" si="55"/>
        <v>0</v>
      </c>
      <c r="BA194" s="183">
        <f t="shared" si="55"/>
        <v>0</v>
      </c>
      <c r="BB194" s="183">
        <f t="shared" si="55"/>
        <v>0</v>
      </c>
      <c r="BC194" s="183">
        <f t="shared" si="55"/>
        <v>1545.58</v>
      </c>
      <c r="BD194" s="183">
        <f t="shared" si="55"/>
        <v>0</v>
      </c>
      <c r="BE194" s="183">
        <f t="shared" si="55"/>
        <v>0</v>
      </c>
      <c r="BF194" s="183">
        <f t="shared" si="55"/>
        <v>0</v>
      </c>
      <c r="BG194" s="183">
        <f t="shared" si="55"/>
        <v>0</v>
      </c>
      <c r="BH194" s="183">
        <f t="shared" si="55"/>
        <v>0</v>
      </c>
    </row>
    <row r="195" spans="1:60" s="1" customFormat="1" ht="10.5" customHeight="1">
      <c r="A195" s="954"/>
      <c r="B195" s="955"/>
      <c r="C195" s="955"/>
      <c r="D195" s="955"/>
      <c r="E195" s="956"/>
      <c r="F195" s="956"/>
      <c r="G195" s="956"/>
      <c r="H195" s="956"/>
      <c r="I195" s="956"/>
      <c r="J195" s="956"/>
      <c r="K195" s="956"/>
      <c r="L195" s="956"/>
      <c r="M195" s="956"/>
      <c r="N195" s="956"/>
      <c r="O195" s="956"/>
      <c r="P195" s="956"/>
      <c r="Q195" s="956"/>
      <c r="R195" s="955"/>
      <c r="S195" s="955"/>
      <c r="T195" s="955"/>
      <c r="U195" s="955"/>
      <c r="V195" s="955"/>
      <c r="W195" s="955"/>
      <c r="X195" s="955"/>
      <c r="Y195" s="955"/>
      <c r="Z195" s="955"/>
      <c r="AA195" s="955"/>
      <c r="AB195" s="957"/>
      <c r="AC195" s="518"/>
      <c r="AD195" s="518"/>
      <c r="AE195" s="518"/>
      <c r="AF195" s="518"/>
      <c r="AG195" s="519"/>
      <c r="AH195" s="519"/>
      <c r="AI195" s="519"/>
      <c r="AJ195" s="520"/>
      <c r="AK195" s="520"/>
      <c r="AL195" s="519"/>
      <c r="AM195" s="519"/>
      <c r="AN195" s="519"/>
      <c r="AO195" s="519"/>
      <c r="AP195" s="519"/>
      <c r="AQ195" s="519"/>
      <c r="AR195" s="520"/>
      <c r="AS195" s="519"/>
      <c r="AT195" s="519"/>
      <c r="AU195" s="520"/>
      <c r="AV195" s="519"/>
      <c r="AW195" s="519"/>
      <c r="AX195" s="519"/>
      <c r="AY195" s="777"/>
      <c r="AZ195" s="534"/>
      <c r="BA195" s="519"/>
      <c r="BB195" s="519"/>
      <c r="BC195" s="777"/>
      <c r="BD195" s="519"/>
      <c r="BE195" s="728"/>
      <c r="BF195" s="186"/>
      <c r="BG195" s="186"/>
      <c r="BH195" s="186"/>
    </row>
    <row r="196" spans="1:60" s="1" customFormat="1" ht="15.75" customHeight="1">
      <c r="A196" s="74"/>
      <c r="B196" s="74"/>
      <c r="C196" s="74"/>
      <c r="D196" s="74"/>
      <c r="E196" s="74"/>
      <c r="F196" s="74"/>
      <c r="G196" s="74"/>
      <c r="H196" s="74" t="s">
        <v>462</v>
      </c>
      <c r="I196" s="74"/>
      <c r="J196" s="74"/>
      <c r="K196" s="74"/>
      <c r="L196" s="74"/>
      <c r="M196" s="74"/>
      <c r="N196" s="74"/>
      <c r="O196" s="74"/>
      <c r="P196" s="74"/>
      <c r="Q196" s="74" t="s">
        <v>770</v>
      </c>
      <c r="R196" s="75"/>
      <c r="S196" s="75"/>
      <c r="T196" s="75"/>
      <c r="U196" s="76"/>
      <c r="V196" s="76"/>
      <c r="W196" s="76"/>
      <c r="X196" s="75"/>
      <c r="Y196" s="75"/>
      <c r="Z196" s="75"/>
      <c r="AA196" s="75"/>
      <c r="AB196" s="75"/>
      <c r="AC196" s="72"/>
      <c r="AD196" s="72"/>
      <c r="AE196" s="75"/>
      <c r="AF196" s="75"/>
      <c r="AG196" s="75"/>
      <c r="AH196" s="75"/>
      <c r="AI196" s="75"/>
      <c r="AJ196" s="75"/>
      <c r="AK196" s="75"/>
      <c r="AL196" s="200"/>
      <c r="AM196" s="200"/>
      <c r="AN196" s="200"/>
      <c r="AO196" s="200"/>
      <c r="AP196" s="200"/>
      <c r="AQ196" s="200"/>
      <c r="AR196" s="75"/>
      <c r="AS196" s="200"/>
      <c r="AT196" s="200"/>
      <c r="AU196" s="75"/>
      <c r="AV196" s="75"/>
      <c r="AW196" s="75"/>
      <c r="AX196" s="75"/>
      <c r="AY196" s="774"/>
      <c r="AZ196" s="75"/>
      <c r="BA196" s="75"/>
      <c r="BB196" s="75"/>
      <c r="BC196" s="774"/>
      <c r="BD196" s="75"/>
      <c r="BE196" s="728"/>
      <c r="BF196" s="186"/>
      <c r="BG196" s="186"/>
      <c r="BH196" s="186"/>
    </row>
    <row r="197" spans="1:60" s="1" customFormat="1" ht="10.5" customHeight="1">
      <c r="A197" s="504"/>
      <c r="B197" s="504"/>
      <c r="C197" s="504"/>
      <c r="D197" s="504"/>
      <c r="E197" s="504"/>
      <c r="F197" s="504"/>
      <c r="G197" s="504"/>
      <c r="H197" s="504"/>
      <c r="I197" s="504"/>
      <c r="J197" s="507"/>
      <c r="K197" s="504"/>
      <c r="L197" s="504"/>
      <c r="M197" s="521"/>
      <c r="N197" s="521"/>
      <c r="O197" s="521"/>
      <c r="P197" s="521"/>
      <c r="Q197" s="521"/>
      <c r="R197" s="521"/>
      <c r="S197" s="521"/>
      <c r="T197" s="521"/>
      <c r="U197" s="521"/>
      <c r="V197" s="521"/>
      <c r="W197" s="521"/>
      <c r="X197" s="521"/>
      <c r="Y197" s="521"/>
      <c r="Z197" s="521"/>
      <c r="AA197" s="521"/>
      <c r="AB197" s="521"/>
      <c r="AC197" s="521"/>
      <c r="AD197" s="521"/>
      <c r="AE197" s="521"/>
      <c r="AF197" s="521"/>
      <c r="AG197" s="522"/>
      <c r="AH197" s="522"/>
      <c r="AI197" s="522"/>
      <c r="AJ197" s="522"/>
      <c r="AK197" s="523"/>
      <c r="AL197" s="522"/>
      <c r="AM197" s="522"/>
      <c r="AN197" s="522"/>
      <c r="AO197" s="522"/>
      <c r="AP197" s="522"/>
      <c r="AQ197" s="522"/>
      <c r="AR197" s="523"/>
      <c r="AS197" s="522"/>
      <c r="AT197" s="522"/>
      <c r="AU197" s="523"/>
      <c r="AV197" s="522"/>
      <c r="AW197" s="522"/>
      <c r="AX197" s="522"/>
      <c r="AY197" s="780"/>
      <c r="AZ197" s="522"/>
      <c r="BA197" s="606"/>
      <c r="BB197" s="606"/>
      <c r="BC197" s="780"/>
      <c r="BD197" s="522"/>
      <c r="BE197" s="728"/>
      <c r="BF197" s="186"/>
      <c r="BG197" s="186"/>
      <c r="BH197" s="186"/>
    </row>
    <row r="198" spans="1:60" s="507" customFormat="1" ht="15.75" customHeight="1">
      <c r="A198" s="14" t="s">
        <v>305</v>
      </c>
      <c r="B198" s="26"/>
      <c r="C198" s="26"/>
      <c r="D198" s="26"/>
      <c r="E198" s="29"/>
      <c r="F198" s="896" t="s">
        <v>305</v>
      </c>
      <c r="G198" s="896"/>
      <c r="H198" s="896"/>
      <c r="I198" s="896"/>
      <c r="J198" s="896"/>
      <c r="K198" s="896"/>
      <c r="L198" s="958"/>
      <c r="M198" s="884" t="s">
        <v>451</v>
      </c>
      <c r="N198" s="884"/>
      <c r="O198" s="884"/>
      <c r="P198" s="884"/>
      <c r="Q198" s="884"/>
      <c r="R198" s="884"/>
      <c r="S198" s="884"/>
      <c r="T198" s="884"/>
      <c r="U198" s="884"/>
      <c r="V198" s="884"/>
      <c r="W198" s="884"/>
      <c r="X198" s="884"/>
      <c r="Y198" s="884"/>
      <c r="Z198" s="884"/>
      <c r="AA198" s="884"/>
      <c r="AB198" s="884"/>
      <c r="AC198" s="884"/>
      <c r="AD198" s="884"/>
      <c r="AE198" s="884"/>
      <c r="AF198" s="884"/>
      <c r="AG198" s="884"/>
      <c r="AH198" s="884"/>
      <c r="AI198" s="884"/>
      <c r="AJ198" s="884"/>
      <c r="AK198" s="884"/>
      <c r="AL198" s="884"/>
      <c r="AM198" s="884"/>
      <c r="AN198" s="884"/>
      <c r="AO198" s="884"/>
      <c r="AP198" s="884"/>
      <c r="AQ198" s="884"/>
      <c r="AR198" s="884"/>
      <c r="AS198" s="884"/>
      <c r="AT198" s="884"/>
      <c r="AU198" s="884"/>
      <c r="AV198" s="884"/>
      <c r="AW198" s="884"/>
      <c r="AX198" s="884"/>
      <c r="AY198" s="884"/>
      <c r="AZ198" s="884"/>
      <c r="BA198" s="884"/>
      <c r="BB198" s="884"/>
      <c r="BC198" s="884"/>
      <c r="BD198" s="884"/>
      <c r="BE198" s="884"/>
      <c r="BF198" s="884"/>
      <c r="BG198" s="884"/>
      <c r="BH198" s="884"/>
    </row>
    <row r="199" spans="1:60" ht="15.75" customHeight="1">
      <c r="A199" s="9" t="s">
        <v>306</v>
      </c>
      <c r="B199" s="5"/>
      <c r="C199" s="5"/>
      <c r="D199" s="5"/>
      <c r="E199" s="29"/>
      <c r="F199" s="896" t="s">
        <v>306</v>
      </c>
      <c r="G199" s="896"/>
      <c r="H199" s="896"/>
      <c r="I199" s="896"/>
      <c r="J199" s="896"/>
      <c r="K199" s="896"/>
      <c r="L199" s="896"/>
      <c r="M199" s="884" t="s">
        <v>450</v>
      </c>
      <c r="N199" s="884"/>
      <c r="O199" s="884"/>
      <c r="P199" s="884"/>
      <c r="Q199" s="884"/>
      <c r="R199" s="884"/>
      <c r="S199" s="884"/>
      <c r="T199" s="884"/>
      <c r="U199" s="884"/>
      <c r="V199" s="884"/>
      <c r="W199" s="884"/>
      <c r="X199" s="884"/>
      <c r="Y199" s="884"/>
      <c r="Z199" s="884"/>
      <c r="AA199" s="884"/>
      <c r="AB199" s="884"/>
      <c r="AC199" s="884"/>
      <c r="AD199" s="884"/>
      <c r="AE199" s="884"/>
      <c r="AF199" s="884"/>
      <c r="AG199" s="884"/>
      <c r="AH199" s="884"/>
      <c r="AI199" s="884"/>
      <c r="AJ199" s="884"/>
      <c r="AK199" s="884"/>
      <c r="AL199" s="884"/>
      <c r="AM199" s="884"/>
      <c r="AN199" s="884"/>
      <c r="AO199" s="884"/>
      <c r="AP199" s="884"/>
      <c r="AQ199" s="884"/>
      <c r="AR199" s="884"/>
      <c r="AS199" s="884"/>
      <c r="AT199" s="884"/>
      <c r="AU199" s="884"/>
      <c r="AV199" s="884"/>
      <c r="AW199" s="884"/>
      <c r="AX199" s="884"/>
      <c r="AY199" s="884"/>
      <c r="AZ199" s="884"/>
      <c r="BA199" s="884"/>
      <c r="BB199" s="884"/>
      <c r="BC199" s="884"/>
      <c r="BD199" s="884"/>
      <c r="BE199" s="884"/>
      <c r="BF199" s="884"/>
      <c r="BG199" s="884"/>
      <c r="BH199" s="884"/>
    </row>
    <row r="200" spans="1:60" ht="15.75" customHeight="1">
      <c r="A200" s="8" t="s">
        <v>307</v>
      </c>
      <c r="B200" s="5"/>
      <c r="C200" s="5"/>
      <c r="D200" s="5"/>
      <c r="E200" s="29"/>
      <c r="F200" s="896" t="s">
        <v>307</v>
      </c>
      <c r="G200" s="896"/>
      <c r="H200" s="896"/>
      <c r="I200" s="896"/>
      <c r="J200" s="896"/>
      <c r="K200" s="896"/>
      <c r="L200" s="896"/>
      <c r="M200" s="884" t="s">
        <v>308</v>
      </c>
      <c r="N200" s="884"/>
      <c r="O200" s="884"/>
      <c r="P200" s="884"/>
      <c r="Q200" s="884"/>
      <c r="R200" s="884"/>
      <c r="S200" s="884"/>
      <c r="T200" s="884"/>
      <c r="U200" s="884"/>
      <c r="V200" s="884"/>
      <c r="W200" s="884"/>
      <c r="X200" s="884"/>
      <c r="Y200" s="884"/>
      <c r="Z200" s="884"/>
      <c r="AA200" s="884"/>
      <c r="AB200" s="884"/>
      <c r="AC200" s="884"/>
      <c r="AD200" s="884"/>
      <c r="AE200" s="884"/>
      <c r="AF200" s="884"/>
      <c r="AG200" s="884"/>
      <c r="AH200" s="884"/>
      <c r="AI200" s="884"/>
      <c r="AJ200" s="884"/>
      <c r="AK200" s="884"/>
      <c r="AL200" s="884"/>
      <c r="AM200" s="884"/>
      <c r="AN200" s="884"/>
      <c r="AO200" s="884"/>
      <c r="AP200" s="884"/>
      <c r="AQ200" s="884"/>
      <c r="AR200" s="884"/>
      <c r="AS200" s="884"/>
      <c r="AT200" s="884"/>
      <c r="AU200" s="884"/>
      <c r="AV200" s="884"/>
      <c r="AW200" s="884"/>
      <c r="AX200" s="884"/>
      <c r="AY200" s="884"/>
      <c r="AZ200" s="884"/>
      <c r="BA200" s="884"/>
      <c r="BB200" s="884"/>
      <c r="BC200" s="884"/>
      <c r="BD200" s="884"/>
      <c r="BE200" s="884"/>
      <c r="BF200" s="884"/>
      <c r="BG200" s="884"/>
      <c r="BH200" s="884"/>
    </row>
    <row r="201" spans="1:56" ht="10.5" customHeight="1" thickBot="1">
      <c r="A201" s="500"/>
      <c r="B201" s="501"/>
      <c r="C201" s="501"/>
      <c r="D201" s="501"/>
      <c r="E201" s="502"/>
      <c r="F201" s="502"/>
      <c r="G201" s="502"/>
      <c r="H201" s="502"/>
      <c r="I201" s="502"/>
      <c r="J201" s="503"/>
      <c r="K201" s="503"/>
      <c r="L201" s="503"/>
      <c r="M201" s="503"/>
      <c r="N201" s="503"/>
      <c r="O201" s="503"/>
      <c r="P201" s="503"/>
      <c r="Q201" s="504"/>
      <c r="R201" s="505"/>
      <c r="S201" s="505"/>
      <c r="T201" s="505"/>
      <c r="U201" s="506"/>
      <c r="V201" s="506"/>
      <c r="W201" s="506"/>
      <c r="X201" s="505"/>
      <c r="Y201" s="505"/>
      <c r="Z201" s="505"/>
      <c r="AA201" s="505"/>
      <c r="AB201" s="505"/>
      <c r="AC201" s="507"/>
      <c r="AD201" s="507"/>
      <c r="AE201" s="505"/>
      <c r="AF201" s="505"/>
      <c r="AG201" s="505"/>
      <c r="AH201" s="505"/>
      <c r="AI201" s="505"/>
      <c r="AJ201" s="505"/>
      <c r="AK201" s="505"/>
      <c r="AL201" s="508"/>
      <c r="AM201" s="508"/>
      <c r="AN201" s="508"/>
      <c r="AO201" s="508"/>
      <c r="AP201" s="517"/>
      <c r="AQ201" s="509"/>
      <c r="AR201" s="505"/>
      <c r="AS201" s="508"/>
      <c r="AT201" s="508"/>
      <c r="AU201" s="505"/>
      <c r="AV201" s="505"/>
      <c r="AW201" s="505"/>
      <c r="AX201" s="505"/>
      <c r="AY201" s="775"/>
      <c r="AZ201" s="505"/>
      <c r="BA201" s="505"/>
      <c r="BB201" s="505"/>
      <c r="BC201" s="775"/>
      <c r="BD201" s="505"/>
    </row>
    <row r="202" spans="1:60" ht="39" customHeight="1" thickBot="1">
      <c r="A202" s="886" t="s">
        <v>0</v>
      </c>
      <c r="B202" s="886"/>
      <c r="C202" s="886"/>
      <c r="D202" s="10" t="s">
        <v>1</v>
      </c>
      <c r="E202" s="412" t="s">
        <v>574</v>
      </c>
      <c r="F202" s="887" t="s">
        <v>196</v>
      </c>
      <c r="G202" s="888"/>
      <c r="H202" s="888"/>
      <c r="I202" s="889"/>
      <c r="J202" s="890" t="s">
        <v>195</v>
      </c>
      <c r="K202" s="888"/>
      <c r="L202" s="888"/>
      <c r="M202" s="888"/>
      <c r="N202" s="888"/>
      <c r="O202" s="891"/>
      <c r="P202" s="414" t="s">
        <v>311</v>
      </c>
      <c r="Q202" s="413" t="s">
        <v>302</v>
      </c>
      <c r="R202" s="408" t="s">
        <v>377</v>
      </c>
      <c r="S202" s="408" t="s">
        <v>179</v>
      </c>
      <c r="T202" s="408" t="s">
        <v>378</v>
      </c>
      <c r="U202" s="409" t="s">
        <v>180</v>
      </c>
      <c r="V202" s="409" t="s">
        <v>379</v>
      </c>
      <c r="W202" s="409" t="s">
        <v>381</v>
      </c>
      <c r="X202" s="408"/>
      <c r="Y202" s="408" t="s">
        <v>421</v>
      </c>
      <c r="Z202" s="410" t="s">
        <v>427</v>
      </c>
      <c r="AA202" s="408" t="s">
        <v>181</v>
      </c>
      <c r="AB202" s="408" t="s">
        <v>380</v>
      </c>
      <c r="AC202" s="411"/>
      <c r="AD202" s="411"/>
      <c r="AE202" s="410" t="s">
        <v>422</v>
      </c>
      <c r="AF202" s="410" t="s">
        <v>437</v>
      </c>
      <c r="AG202" s="410" t="s">
        <v>436</v>
      </c>
      <c r="AH202" s="415" t="s">
        <v>434</v>
      </c>
      <c r="AI202" s="417" t="s">
        <v>465</v>
      </c>
      <c r="AJ202" s="416" t="s">
        <v>435</v>
      </c>
      <c r="AK202" s="410" t="s">
        <v>507</v>
      </c>
      <c r="AL202" s="415" t="s">
        <v>506</v>
      </c>
      <c r="AM202" s="417" t="s">
        <v>571</v>
      </c>
      <c r="AN202" s="427" t="s">
        <v>577</v>
      </c>
      <c r="AO202" s="417" t="s">
        <v>583</v>
      </c>
      <c r="AP202" s="428" t="s">
        <v>591</v>
      </c>
      <c r="AQ202" s="428" t="s">
        <v>644</v>
      </c>
      <c r="AR202" s="426" t="s">
        <v>650</v>
      </c>
      <c r="AS202" s="417" t="s">
        <v>657</v>
      </c>
      <c r="AT202" s="632" t="s">
        <v>732</v>
      </c>
      <c r="AU202" s="640" t="s">
        <v>850</v>
      </c>
      <c r="AV202" s="640" t="s">
        <v>849</v>
      </c>
      <c r="AW202" s="646" t="s">
        <v>785</v>
      </c>
      <c r="AX202" s="498" t="s">
        <v>758</v>
      </c>
      <c r="AY202" s="766" t="s">
        <v>801</v>
      </c>
      <c r="AZ202" s="767" t="s">
        <v>605</v>
      </c>
      <c r="BA202" s="768" t="s">
        <v>781</v>
      </c>
      <c r="BB202" s="768" t="s">
        <v>782</v>
      </c>
      <c r="BC202" s="766" t="s">
        <v>889</v>
      </c>
      <c r="BD202" s="714" t="s">
        <v>843</v>
      </c>
      <c r="BE202" s="714" t="s">
        <v>836</v>
      </c>
      <c r="BF202" s="816" t="s">
        <v>852</v>
      </c>
      <c r="BG202" s="640" t="s">
        <v>853</v>
      </c>
      <c r="BH202" s="766" t="s">
        <v>854</v>
      </c>
    </row>
    <row r="203" spans="1:60" ht="30">
      <c r="A203" s="12"/>
      <c r="B203" s="13"/>
      <c r="C203" s="13"/>
      <c r="D203" s="11"/>
      <c r="E203" s="189">
        <v>157</v>
      </c>
      <c r="F203" s="108" t="s">
        <v>4</v>
      </c>
      <c r="G203" s="109" t="s">
        <v>5</v>
      </c>
      <c r="H203" s="109" t="s">
        <v>5</v>
      </c>
      <c r="I203" s="376"/>
      <c r="J203" s="10" t="s">
        <v>6</v>
      </c>
      <c r="K203" s="11" t="s">
        <v>12</v>
      </c>
      <c r="L203" s="11" t="s">
        <v>24</v>
      </c>
      <c r="M203" s="144" t="s">
        <v>36</v>
      </c>
      <c r="N203" s="11">
        <v>4</v>
      </c>
      <c r="O203" s="11"/>
      <c r="P203" s="182">
        <v>41</v>
      </c>
      <c r="Q203" s="877" t="s">
        <v>647</v>
      </c>
      <c r="R203" s="486"/>
      <c r="S203" s="486"/>
      <c r="T203" s="486"/>
      <c r="U203" s="487"/>
      <c r="V203" s="487"/>
      <c r="W203" s="487"/>
      <c r="X203" s="486"/>
      <c r="Y203" s="486"/>
      <c r="Z203" s="488"/>
      <c r="AA203" s="486"/>
      <c r="AB203" s="486"/>
      <c r="AC203" s="19"/>
      <c r="AD203" s="19"/>
      <c r="AE203" s="488"/>
      <c r="AF203" s="488"/>
      <c r="AG203" s="488"/>
      <c r="AH203" s="489"/>
      <c r="AI203" s="485"/>
      <c r="AJ203" s="490"/>
      <c r="AK203" s="488"/>
      <c r="AL203" s="489"/>
      <c r="AM203" s="491"/>
      <c r="AN203" s="485"/>
      <c r="AO203" s="485"/>
      <c r="AP203" s="485"/>
      <c r="AQ203" s="493">
        <v>103</v>
      </c>
      <c r="AR203" s="494">
        <v>0</v>
      </c>
      <c r="AS203" s="493">
        <v>103.2</v>
      </c>
      <c r="AT203" s="493"/>
      <c r="AU203" s="604"/>
      <c r="AV203" s="493"/>
      <c r="AW203" s="493"/>
      <c r="AX203" s="493"/>
      <c r="AY203" s="695"/>
      <c r="AZ203" s="493"/>
      <c r="BA203" s="493">
        <v>0</v>
      </c>
      <c r="BB203" s="493">
        <v>0</v>
      </c>
      <c r="BC203" s="695"/>
      <c r="BD203" s="695"/>
      <c r="BE203" s="731"/>
      <c r="BF203" s="824">
        <v>103</v>
      </c>
      <c r="BG203" s="120"/>
      <c r="BH203" s="120"/>
    </row>
    <row r="204" spans="1:60" ht="15.75">
      <c r="A204" s="12"/>
      <c r="B204" s="13"/>
      <c r="C204" s="13"/>
      <c r="D204" s="11"/>
      <c r="E204" s="189">
        <v>158</v>
      </c>
      <c r="F204" s="108" t="s">
        <v>4</v>
      </c>
      <c r="G204" s="109" t="s">
        <v>5</v>
      </c>
      <c r="H204" s="109" t="s">
        <v>5</v>
      </c>
      <c r="I204" s="376"/>
      <c r="J204" s="10" t="s">
        <v>6</v>
      </c>
      <c r="K204" s="11" t="s">
        <v>12</v>
      </c>
      <c r="L204" s="11" t="s">
        <v>24</v>
      </c>
      <c r="M204" s="144" t="s">
        <v>56</v>
      </c>
      <c r="N204" s="11"/>
      <c r="O204" s="11"/>
      <c r="P204" s="182">
        <v>41</v>
      </c>
      <c r="Q204" s="492" t="s">
        <v>885</v>
      </c>
      <c r="R204" s="486"/>
      <c r="S204" s="486"/>
      <c r="T204" s="486"/>
      <c r="U204" s="487"/>
      <c r="V204" s="487"/>
      <c r="W204" s="487"/>
      <c r="X204" s="486"/>
      <c r="Y204" s="486"/>
      <c r="Z204" s="488"/>
      <c r="AA204" s="486"/>
      <c r="AB204" s="486"/>
      <c r="AC204" s="19"/>
      <c r="AD204" s="19"/>
      <c r="AE204" s="488"/>
      <c r="AF204" s="488"/>
      <c r="AG204" s="488"/>
      <c r="AH204" s="489"/>
      <c r="AI204" s="485"/>
      <c r="AJ204" s="490"/>
      <c r="AK204" s="488"/>
      <c r="AL204" s="489"/>
      <c r="AM204" s="491"/>
      <c r="AN204" s="485"/>
      <c r="AO204" s="485"/>
      <c r="AP204" s="485"/>
      <c r="AQ204" s="493"/>
      <c r="AR204" s="494"/>
      <c r="AS204" s="493"/>
      <c r="AT204" s="493"/>
      <c r="AU204" s="493"/>
      <c r="AV204" s="493"/>
      <c r="AW204" s="493"/>
      <c r="AX204" s="493"/>
      <c r="AY204" s="695"/>
      <c r="AZ204" s="493"/>
      <c r="BA204" s="493"/>
      <c r="BB204" s="493"/>
      <c r="BC204" s="695"/>
      <c r="BD204" s="695"/>
      <c r="BE204" s="731"/>
      <c r="BF204" s="824">
        <v>294</v>
      </c>
      <c r="BG204" s="120">
        <v>294</v>
      </c>
      <c r="BH204" s="120">
        <v>294</v>
      </c>
    </row>
    <row r="205" spans="1:60" ht="15.75">
      <c r="A205" s="12"/>
      <c r="B205" s="13"/>
      <c r="C205" s="13"/>
      <c r="D205" s="11"/>
      <c r="E205" s="189">
        <v>159</v>
      </c>
      <c r="F205" s="108" t="s">
        <v>4</v>
      </c>
      <c r="G205" s="109" t="s">
        <v>5</v>
      </c>
      <c r="H205" s="109" t="s">
        <v>5</v>
      </c>
      <c r="I205" s="376"/>
      <c r="J205" s="10" t="s">
        <v>6</v>
      </c>
      <c r="K205" s="11" t="s">
        <v>12</v>
      </c>
      <c r="L205" s="11" t="s">
        <v>24</v>
      </c>
      <c r="M205" s="11" t="s">
        <v>19</v>
      </c>
      <c r="N205" s="11">
        <v>6</v>
      </c>
      <c r="O205" s="11"/>
      <c r="P205" s="182">
        <v>41</v>
      </c>
      <c r="Q205" s="79" t="s">
        <v>565</v>
      </c>
      <c r="R205" s="32"/>
      <c r="S205" s="32"/>
      <c r="T205" s="33"/>
      <c r="U205" s="34"/>
      <c r="V205" s="34"/>
      <c r="W205" s="143"/>
      <c r="X205" s="32"/>
      <c r="Y205" s="32"/>
      <c r="Z205" s="32"/>
      <c r="AA205" s="32"/>
      <c r="AB205" s="32"/>
      <c r="AE205" s="32"/>
      <c r="AF205" s="32">
        <f>395.92+500.76+642</f>
        <v>1538.68</v>
      </c>
      <c r="AG205" s="32"/>
      <c r="AH205" s="32"/>
      <c r="AI205" s="32">
        <v>46</v>
      </c>
      <c r="AJ205" s="67"/>
      <c r="AK205" s="67"/>
      <c r="AL205" s="32"/>
      <c r="AM205" s="32">
        <v>2000</v>
      </c>
      <c r="AN205" s="32">
        <v>2000</v>
      </c>
      <c r="AO205" s="32">
        <v>2000</v>
      </c>
      <c r="AP205" s="32">
        <v>2000</v>
      </c>
      <c r="AQ205" s="32">
        <v>2000</v>
      </c>
      <c r="AR205" s="67">
        <v>0</v>
      </c>
      <c r="AS205" s="32">
        <v>1819</v>
      </c>
      <c r="AT205" s="32"/>
      <c r="AU205" s="32">
        <v>460</v>
      </c>
      <c r="AV205" s="32"/>
      <c r="AW205" s="32">
        <v>0</v>
      </c>
      <c r="AX205" s="32"/>
      <c r="AY205" s="234"/>
      <c r="AZ205" s="32">
        <v>1000</v>
      </c>
      <c r="BA205" s="32">
        <v>0</v>
      </c>
      <c r="BB205" s="32">
        <v>0</v>
      </c>
      <c r="BC205" s="234"/>
      <c r="BD205" s="234"/>
      <c r="BE205" s="731"/>
      <c r="BF205" s="822"/>
      <c r="BG205" s="33"/>
      <c r="BH205" s="33"/>
    </row>
    <row r="206" spans="1:60" ht="15.75">
      <c r="A206" s="12"/>
      <c r="B206" s="13"/>
      <c r="C206" s="13"/>
      <c r="D206" s="11"/>
      <c r="E206" s="189">
        <v>160</v>
      </c>
      <c r="F206" s="108" t="s">
        <v>4</v>
      </c>
      <c r="G206" s="109" t="s">
        <v>5</v>
      </c>
      <c r="H206" s="109" t="s">
        <v>5</v>
      </c>
      <c r="I206" s="376"/>
      <c r="J206" s="10" t="s">
        <v>6</v>
      </c>
      <c r="K206" s="11" t="s">
        <v>12</v>
      </c>
      <c r="L206" s="11" t="s">
        <v>24</v>
      </c>
      <c r="M206" s="11" t="s">
        <v>19</v>
      </c>
      <c r="N206" s="11">
        <v>7</v>
      </c>
      <c r="O206" s="11"/>
      <c r="P206" s="182">
        <v>41</v>
      </c>
      <c r="Q206" s="79" t="s">
        <v>753</v>
      </c>
      <c r="R206" s="32"/>
      <c r="S206" s="32"/>
      <c r="T206" s="33"/>
      <c r="U206" s="34"/>
      <c r="V206" s="34"/>
      <c r="W206" s="143"/>
      <c r="X206" s="32"/>
      <c r="Y206" s="32"/>
      <c r="Z206" s="32"/>
      <c r="AA206" s="32"/>
      <c r="AB206" s="32"/>
      <c r="AE206" s="32"/>
      <c r="AF206" s="32"/>
      <c r="AG206" s="32"/>
      <c r="AH206" s="32"/>
      <c r="AI206" s="32"/>
      <c r="AJ206" s="67"/>
      <c r="AK206" s="67"/>
      <c r="AL206" s="32"/>
      <c r="AM206" s="32"/>
      <c r="AN206" s="32"/>
      <c r="AO206" s="32"/>
      <c r="AP206" s="32"/>
      <c r="AQ206" s="32"/>
      <c r="AR206" s="67"/>
      <c r="AS206" s="32"/>
      <c r="AT206" s="32"/>
      <c r="AU206" s="32"/>
      <c r="AV206" s="32"/>
      <c r="AW206" s="32"/>
      <c r="AX206" s="32"/>
      <c r="AY206" s="696">
        <v>1000</v>
      </c>
      <c r="AZ206" s="32"/>
      <c r="BA206" s="663">
        <v>1000</v>
      </c>
      <c r="BB206" s="663">
        <v>1000</v>
      </c>
      <c r="BC206" s="696">
        <v>317</v>
      </c>
      <c r="BD206" s="696">
        <v>23.54</v>
      </c>
      <c r="BE206" s="731">
        <f>BD206/BC206*100</f>
        <v>7.425867507886435</v>
      </c>
      <c r="BF206" s="822">
        <v>50</v>
      </c>
      <c r="BG206" s="33">
        <v>50</v>
      </c>
      <c r="BH206" s="33">
        <v>50</v>
      </c>
    </row>
    <row r="207" spans="1:60" ht="15.75">
      <c r="A207" s="159"/>
      <c r="B207" s="160"/>
      <c r="C207" s="160"/>
      <c r="D207" s="147"/>
      <c r="E207" s="385">
        <v>161</v>
      </c>
      <c r="F207" s="313" t="s">
        <v>4</v>
      </c>
      <c r="G207" s="214" t="s">
        <v>5</v>
      </c>
      <c r="H207" s="214" t="s">
        <v>5</v>
      </c>
      <c r="I207" s="377"/>
      <c r="J207" s="213" t="s">
        <v>6</v>
      </c>
      <c r="K207" s="255" t="s">
        <v>12</v>
      </c>
      <c r="L207" s="213"/>
      <c r="M207" s="213"/>
      <c r="N207" s="213"/>
      <c r="O207" s="213"/>
      <c r="P207" s="314"/>
      <c r="Q207" s="271" t="s">
        <v>188</v>
      </c>
      <c r="R207" s="258" t="e">
        <f>#REF!</f>
        <v>#REF!</v>
      </c>
      <c r="S207" s="258" t="e">
        <f>#REF!</f>
        <v>#REF!</v>
      </c>
      <c r="T207" s="258" t="e">
        <f>#REF!</f>
        <v>#REF!</v>
      </c>
      <c r="U207" s="258" t="e">
        <f>#REF!</f>
        <v>#REF!</v>
      </c>
      <c r="V207" s="259" t="e">
        <f>#REF!</f>
        <v>#REF!</v>
      </c>
      <c r="W207" s="260" t="e">
        <f>V207/T207</f>
        <v>#REF!</v>
      </c>
      <c r="X207" s="258" t="e">
        <f>#REF!</f>
        <v>#REF!</v>
      </c>
      <c r="Y207" s="258">
        <f>SUM(Y200:Y205)</f>
        <v>0</v>
      </c>
      <c r="Z207" s="258">
        <f>SUM(Z200:Z205)</f>
        <v>0</v>
      </c>
      <c r="AA207" s="258">
        <f>SUM(AA200:AA205)</f>
        <v>0</v>
      </c>
      <c r="AB207" s="258">
        <f>SUM(AB200:AB205)</f>
        <v>0</v>
      </c>
      <c r="AC207" s="261"/>
      <c r="AD207" s="261"/>
      <c r="AE207" s="258">
        <f>SUM(AE200:AE205)</f>
        <v>0</v>
      </c>
      <c r="AF207" s="258">
        <f>SUM(AF200:AF205)</f>
        <v>1538.68</v>
      </c>
      <c r="AG207" s="258">
        <f>SUM(AG200:AG205)</f>
        <v>0</v>
      </c>
      <c r="AH207" s="258">
        <f>AH205</f>
        <v>0</v>
      </c>
      <c r="AI207" s="258">
        <f aca="true" t="shared" si="56" ref="AI207:AT207">SUM(AI203:AI205)</f>
        <v>46</v>
      </c>
      <c r="AJ207" s="258">
        <f t="shared" si="56"/>
        <v>0</v>
      </c>
      <c r="AK207" s="258">
        <f t="shared" si="56"/>
        <v>0</v>
      </c>
      <c r="AL207" s="258">
        <f t="shared" si="56"/>
        <v>0</v>
      </c>
      <c r="AM207" s="258">
        <f t="shared" si="56"/>
        <v>2000</v>
      </c>
      <c r="AN207" s="258">
        <f t="shared" si="56"/>
        <v>2000</v>
      </c>
      <c r="AO207" s="258">
        <f t="shared" si="56"/>
        <v>2000</v>
      </c>
      <c r="AP207" s="258">
        <f t="shared" si="56"/>
        <v>2000</v>
      </c>
      <c r="AQ207" s="258">
        <f t="shared" si="56"/>
        <v>2103</v>
      </c>
      <c r="AR207" s="262">
        <f t="shared" si="56"/>
        <v>0</v>
      </c>
      <c r="AS207" s="258">
        <f t="shared" si="56"/>
        <v>1922.2</v>
      </c>
      <c r="AT207" s="258">
        <f t="shared" si="56"/>
        <v>0</v>
      </c>
      <c r="AU207" s="258">
        <f>SUM(AU203:AU206)</f>
        <v>460</v>
      </c>
      <c r="AV207" s="258">
        <f aca="true" t="shared" si="57" ref="AV207:BH207">SUM(AV203:AV206)</f>
        <v>0</v>
      </c>
      <c r="AW207" s="258">
        <f t="shared" si="57"/>
        <v>0</v>
      </c>
      <c r="AX207" s="258">
        <f t="shared" si="57"/>
        <v>0</v>
      </c>
      <c r="AY207" s="258">
        <f t="shared" si="57"/>
        <v>1000</v>
      </c>
      <c r="AZ207" s="258">
        <f t="shared" si="57"/>
        <v>1000</v>
      </c>
      <c r="BA207" s="258">
        <f t="shared" si="57"/>
        <v>1000</v>
      </c>
      <c r="BB207" s="258">
        <f t="shared" si="57"/>
        <v>1000</v>
      </c>
      <c r="BC207" s="258">
        <f t="shared" si="57"/>
        <v>317</v>
      </c>
      <c r="BD207" s="258">
        <f t="shared" si="57"/>
        <v>23.54</v>
      </c>
      <c r="BE207" s="258">
        <f t="shared" si="57"/>
        <v>7.425867507886435</v>
      </c>
      <c r="BF207" s="258">
        <f t="shared" si="57"/>
        <v>447</v>
      </c>
      <c r="BG207" s="258">
        <f t="shared" si="57"/>
        <v>344</v>
      </c>
      <c r="BH207" s="258">
        <f t="shared" si="57"/>
        <v>344</v>
      </c>
    </row>
    <row r="208" spans="1:60" ht="15.75" hidden="1">
      <c r="A208" s="12"/>
      <c r="B208" s="13"/>
      <c r="C208" s="13"/>
      <c r="D208" s="11"/>
      <c r="E208" s="189">
        <v>161</v>
      </c>
      <c r="F208" s="15" t="s">
        <v>4</v>
      </c>
      <c r="G208" s="16" t="s">
        <v>5</v>
      </c>
      <c r="H208" s="16" t="s">
        <v>5</v>
      </c>
      <c r="I208" s="224"/>
      <c r="J208" s="206">
        <v>7</v>
      </c>
      <c r="K208" s="11">
        <v>1</v>
      </c>
      <c r="L208" s="11">
        <v>1</v>
      </c>
      <c r="M208" s="144" t="s">
        <v>17</v>
      </c>
      <c r="N208" s="11"/>
      <c r="O208" s="11"/>
      <c r="P208" s="182">
        <v>111</v>
      </c>
      <c r="Q208" s="79" t="s">
        <v>452</v>
      </c>
      <c r="R208" s="32"/>
      <c r="S208" s="32"/>
      <c r="T208" s="33"/>
      <c r="U208" s="34"/>
      <c r="V208" s="34"/>
      <c r="W208" s="143"/>
      <c r="X208" s="32"/>
      <c r="Y208" s="32"/>
      <c r="Z208" s="32"/>
      <c r="AA208" s="32"/>
      <c r="AB208" s="32"/>
      <c r="AE208" s="32"/>
      <c r="AF208" s="32"/>
      <c r="AG208" s="32"/>
      <c r="AH208" s="32"/>
      <c r="AI208" s="32"/>
      <c r="AJ208" s="67">
        <v>0</v>
      </c>
      <c r="AK208" s="67"/>
      <c r="AL208" s="32"/>
      <c r="AM208" s="234">
        <v>42696</v>
      </c>
      <c r="AN208" s="234">
        <v>42696</v>
      </c>
      <c r="AO208" s="234">
        <v>42696</v>
      </c>
      <c r="AP208" s="234">
        <v>42696</v>
      </c>
      <c r="AQ208" s="234">
        <v>8040</v>
      </c>
      <c r="AR208" s="67">
        <v>0</v>
      </c>
      <c r="AS208" s="32"/>
      <c r="AT208" s="32">
        <v>0</v>
      </c>
      <c r="AU208" s="32"/>
      <c r="AV208" s="32"/>
      <c r="AW208" s="32"/>
      <c r="AX208" s="32"/>
      <c r="AY208" s="32"/>
      <c r="AZ208" s="32"/>
      <c r="BA208" s="32"/>
      <c r="BB208" s="32"/>
      <c r="BC208" s="32"/>
      <c r="BD208" s="32"/>
      <c r="BE208" s="32"/>
      <c r="BF208" s="32"/>
      <c r="BG208" s="32"/>
      <c r="BH208" s="32"/>
    </row>
    <row r="209" spans="1:60" ht="15.75" hidden="1">
      <c r="A209" s="12"/>
      <c r="B209" s="13"/>
      <c r="C209" s="13"/>
      <c r="D209" s="11"/>
      <c r="E209" s="189">
        <v>162</v>
      </c>
      <c r="F209" s="15" t="s">
        <v>4</v>
      </c>
      <c r="G209" s="16" t="s">
        <v>5</v>
      </c>
      <c r="H209" s="16" t="s">
        <v>5</v>
      </c>
      <c r="I209" s="224"/>
      <c r="J209" s="206">
        <v>7</v>
      </c>
      <c r="K209" s="11">
        <v>1</v>
      </c>
      <c r="L209" s="11">
        <v>1</v>
      </c>
      <c r="M209" s="144" t="s">
        <v>17</v>
      </c>
      <c r="N209" s="11"/>
      <c r="O209" s="11"/>
      <c r="P209" s="182">
        <v>41</v>
      </c>
      <c r="Q209" s="79" t="s">
        <v>651</v>
      </c>
      <c r="R209" s="32"/>
      <c r="S209" s="32"/>
      <c r="T209" s="33"/>
      <c r="U209" s="34"/>
      <c r="V209" s="34"/>
      <c r="W209" s="143"/>
      <c r="X209" s="32"/>
      <c r="Y209" s="32"/>
      <c r="Z209" s="32"/>
      <c r="AA209" s="32"/>
      <c r="AB209" s="32"/>
      <c r="AE209" s="32"/>
      <c r="AF209" s="32"/>
      <c r="AG209" s="32"/>
      <c r="AH209" s="32"/>
      <c r="AI209" s="32"/>
      <c r="AJ209" s="67"/>
      <c r="AK209" s="67"/>
      <c r="AL209" s="32"/>
      <c r="AM209" s="234"/>
      <c r="AN209" s="234"/>
      <c r="AO209" s="234"/>
      <c r="AP209" s="234"/>
      <c r="AQ209" s="234"/>
      <c r="AR209" s="67">
        <v>0</v>
      </c>
      <c r="AS209" s="32">
        <v>1824</v>
      </c>
      <c r="AT209" s="32">
        <v>0</v>
      </c>
      <c r="AU209" s="32"/>
      <c r="AV209" s="32"/>
      <c r="AW209" s="32"/>
      <c r="AX209" s="32"/>
      <c r="AY209" s="32"/>
      <c r="AZ209" s="32"/>
      <c r="BA209" s="32"/>
      <c r="BB209" s="32"/>
      <c r="BC209" s="32"/>
      <c r="BD209" s="32"/>
      <c r="BE209" s="32"/>
      <c r="BF209" s="32"/>
      <c r="BG209" s="32"/>
      <c r="BH209" s="32"/>
    </row>
    <row r="210" spans="1:60" ht="15.75" hidden="1">
      <c r="A210" s="12"/>
      <c r="B210" s="13"/>
      <c r="C210" s="13"/>
      <c r="D210" s="11"/>
      <c r="E210" s="189">
        <v>163</v>
      </c>
      <c r="F210" s="15" t="s">
        <v>4</v>
      </c>
      <c r="G210" s="16" t="s">
        <v>5</v>
      </c>
      <c r="H210" s="16" t="s">
        <v>5</v>
      </c>
      <c r="I210" s="224"/>
      <c r="J210" s="206">
        <v>7</v>
      </c>
      <c r="K210" s="11">
        <v>1</v>
      </c>
      <c r="L210" s="11">
        <v>1</v>
      </c>
      <c r="M210" s="144" t="s">
        <v>17</v>
      </c>
      <c r="N210" s="11"/>
      <c r="O210" s="11"/>
      <c r="P210" s="182" t="s">
        <v>648</v>
      </c>
      <c r="Q210" s="79" t="s">
        <v>452</v>
      </c>
      <c r="R210" s="32"/>
      <c r="S210" s="32"/>
      <c r="T210" s="33"/>
      <c r="U210" s="34"/>
      <c r="V210" s="34"/>
      <c r="W210" s="143"/>
      <c r="X210" s="32"/>
      <c r="Y210" s="32"/>
      <c r="Z210" s="32"/>
      <c r="AA210" s="32"/>
      <c r="AB210" s="32"/>
      <c r="AE210" s="32"/>
      <c r="AF210" s="32"/>
      <c r="AG210" s="32"/>
      <c r="AH210" s="32"/>
      <c r="AI210" s="32"/>
      <c r="AJ210" s="67"/>
      <c r="AK210" s="67"/>
      <c r="AL210" s="32"/>
      <c r="AM210" s="234"/>
      <c r="AN210" s="234"/>
      <c r="AO210" s="234"/>
      <c r="AP210" s="234"/>
      <c r="AQ210" s="234">
        <v>31008</v>
      </c>
      <c r="AR210" s="67">
        <v>0</v>
      </c>
      <c r="AS210" s="32">
        <v>31008</v>
      </c>
      <c r="AT210" s="32">
        <v>0</v>
      </c>
      <c r="AU210" s="32"/>
      <c r="AV210" s="32"/>
      <c r="AW210" s="32"/>
      <c r="AX210" s="32"/>
      <c r="AY210" s="32"/>
      <c r="AZ210" s="32"/>
      <c r="BA210" s="32"/>
      <c r="BB210" s="32"/>
      <c r="BC210" s="32"/>
      <c r="BD210" s="32"/>
      <c r="BE210" s="32"/>
      <c r="BF210" s="32"/>
      <c r="BG210" s="32"/>
      <c r="BH210" s="32"/>
    </row>
    <row r="211" spans="1:60" s="23" customFormat="1" ht="15.75" hidden="1">
      <c r="A211" s="12"/>
      <c r="B211" s="13"/>
      <c r="C211" s="13"/>
      <c r="D211" s="11"/>
      <c r="E211" s="189">
        <v>164</v>
      </c>
      <c r="F211" s="15" t="s">
        <v>4</v>
      </c>
      <c r="G211" s="16" t="s">
        <v>5</v>
      </c>
      <c r="H211" s="16" t="s">
        <v>5</v>
      </c>
      <c r="I211" s="224"/>
      <c r="J211" s="206">
        <v>7</v>
      </c>
      <c r="K211" s="11">
        <v>1</v>
      </c>
      <c r="L211" s="11">
        <v>1</v>
      </c>
      <c r="M211" s="144" t="s">
        <v>17</v>
      </c>
      <c r="N211" s="11"/>
      <c r="O211" s="11"/>
      <c r="P211" s="182" t="s">
        <v>649</v>
      </c>
      <c r="Q211" s="79" t="s">
        <v>452</v>
      </c>
      <c r="R211" s="32"/>
      <c r="S211" s="32"/>
      <c r="T211" s="33"/>
      <c r="U211" s="34"/>
      <c r="V211" s="34"/>
      <c r="W211" s="143"/>
      <c r="X211" s="32"/>
      <c r="Y211" s="32"/>
      <c r="Z211" s="32"/>
      <c r="AA211" s="32"/>
      <c r="AB211" s="32"/>
      <c r="AC211" s="4"/>
      <c r="AD211" s="4"/>
      <c r="AE211" s="32"/>
      <c r="AF211" s="32"/>
      <c r="AG211" s="32"/>
      <c r="AH211" s="32"/>
      <c r="AI211" s="32"/>
      <c r="AJ211" s="67"/>
      <c r="AK211" s="67"/>
      <c r="AL211" s="32"/>
      <c r="AM211" s="234"/>
      <c r="AN211" s="234"/>
      <c r="AO211" s="234"/>
      <c r="AP211" s="234"/>
      <c r="AQ211" s="234">
        <v>3648</v>
      </c>
      <c r="AR211" s="67">
        <v>0</v>
      </c>
      <c r="AS211" s="32">
        <v>3648</v>
      </c>
      <c r="AT211" s="32">
        <v>0</v>
      </c>
      <c r="AU211" s="32"/>
      <c r="AV211" s="32"/>
      <c r="AW211" s="32"/>
      <c r="AX211" s="32"/>
      <c r="AY211" s="32"/>
      <c r="AZ211" s="32"/>
      <c r="BA211" s="32"/>
      <c r="BB211" s="32"/>
      <c r="BC211" s="32"/>
      <c r="BD211" s="32"/>
      <c r="BE211" s="32"/>
      <c r="BF211" s="32"/>
      <c r="BG211" s="32"/>
      <c r="BH211" s="32"/>
    </row>
    <row r="212" spans="1:60" ht="15.75" hidden="1">
      <c r="A212" s="12"/>
      <c r="B212" s="13"/>
      <c r="C212" s="13"/>
      <c r="D212" s="11"/>
      <c r="E212" s="189">
        <v>165</v>
      </c>
      <c r="F212" s="15" t="s">
        <v>4</v>
      </c>
      <c r="G212" s="16" t="s">
        <v>5</v>
      </c>
      <c r="H212" s="16" t="s">
        <v>5</v>
      </c>
      <c r="I212" s="224"/>
      <c r="J212" s="206">
        <v>7</v>
      </c>
      <c r="K212" s="11">
        <v>1</v>
      </c>
      <c r="L212" s="11">
        <v>1</v>
      </c>
      <c r="M212" s="144" t="s">
        <v>17</v>
      </c>
      <c r="N212" s="11"/>
      <c r="O212" s="11"/>
      <c r="P212" s="341">
        <v>46</v>
      </c>
      <c r="Q212" s="79" t="s">
        <v>452</v>
      </c>
      <c r="R212" s="32"/>
      <c r="S212" s="32"/>
      <c r="T212" s="33"/>
      <c r="U212" s="34"/>
      <c r="V212" s="34"/>
      <c r="W212" s="143"/>
      <c r="X212" s="32"/>
      <c r="Y212" s="32"/>
      <c r="Z212" s="32"/>
      <c r="AA212" s="32"/>
      <c r="AB212" s="32"/>
      <c r="AE212" s="32"/>
      <c r="AF212" s="32"/>
      <c r="AG212" s="32"/>
      <c r="AH212" s="32"/>
      <c r="AI212" s="32"/>
      <c r="AJ212" s="67"/>
      <c r="AK212" s="67"/>
      <c r="AL212" s="32"/>
      <c r="AM212" s="234"/>
      <c r="AN212" s="234"/>
      <c r="AO212" s="234"/>
      <c r="AP212" s="234"/>
      <c r="AQ212" s="234"/>
      <c r="AR212" s="67"/>
      <c r="AS212" s="32">
        <v>1572</v>
      </c>
      <c r="AT212" s="32">
        <v>0</v>
      </c>
      <c r="AU212" s="32"/>
      <c r="AV212" s="32"/>
      <c r="AW212" s="32"/>
      <c r="AX212" s="32"/>
      <c r="AY212" s="32"/>
      <c r="AZ212" s="32"/>
      <c r="BA212" s="32"/>
      <c r="BB212" s="32"/>
      <c r="BC212" s="32"/>
      <c r="BD212" s="32"/>
      <c r="BE212" s="32"/>
      <c r="BF212" s="32"/>
      <c r="BG212" s="32"/>
      <c r="BH212" s="32"/>
    </row>
    <row r="213" spans="1:60" ht="15.75" customHeight="1" hidden="1">
      <c r="A213" s="12"/>
      <c r="B213" s="13"/>
      <c r="C213" s="13"/>
      <c r="D213" s="11"/>
      <c r="E213" s="189">
        <v>166</v>
      </c>
      <c r="F213" s="10" t="s">
        <v>4</v>
      </c>
      <c r="G213" s="11" t="s">
        <v>5</v>
      </c>
      <c r="H213" s="11" t="s">
        <v>5</v>
      </c>
      <c r="I213" s="154"/>
      <c r="J213" s="206">
        <v>7</v>
      </c>
      <c r="K213" s="11">
        <v>1</v>
      </c>
      <c r="L213" s="11">
        <v>1</v>
      </c>
      <c r="M213" s="144" t="s">
        <v>19</v>
      </c>
      <c r="N213" s="11"/>
      <c r="O213" s="11"/>
      <c r="P213" s="182">
        <v>111</v>
      </c>
      <c r="Q213" s="79" t="s">
        <v>453</v>
      </c>
      <c r="R213" s="32"/>
      <c r="S213" s="32"/>
      <c r="T213" s="33"/>
      <c r="U213" s="34"/>
      <c r="V213" s="34"/>
      <c r="W213" s="143"/>
      <c r="X213" s="32"/>
      <c r="Y213" s="32"/>
      <c r="Z213" s="32"/>
      <c r="AA213" s="32"/>
      <c r="AB213" s="32"/>
      <c r="AE213" s="32"/>
      <c r="AF213" s="32"/>
      <c r="AG213" s="32"/>
      <c r="AH213" s="32"/>
      <c r="AI213" s="32"/>
      <c r="AJ213" s="67">
        <v>3000</v>
      </c>
      <c r="AK213" s="67"/>
      <c r="AL213" s="32"/>
      <c r="AM213" s="234">
        <v>4104</v>
      </c>
      <c r="AN213" s="234">
        <v>4104</v>
      </c>
      <c r="AO213" s="234">
        <v>4104</v>
      </c>
      <c r="AP213" s="234">
        <v>4104</v>
      </c>
      <c r="AQ213" s="234">
        <v>4104</v>
      </c>
      <c r="AR213" s="67">
        <v>0</v>
      </c>
      <c r="AS213" s="32">
        <v>0</v>
      </c>
      <c r="AT213" s="32">
        <v>0</v>
      </c>
      <c r="AU213" s="32"/>
      <c r="AV213" s="32"/>
      <c r="AW213" s="32"/>
      <c r="AX213" s="32"/>
      <c r="AY213" s="32"/>
      <c r="AZ213" s="32"/>
      <c r="BA213" s="32"/>
      <c r="BB213" s="32"/>
      <c r="BC213" s="32"/>
      <c r="BD213" s="32"/>
      <c r="BE213" s="32"/>
      <c r="BF213" s="32"/>
      <c r="BG213" s="32"/>
      <c r="BH213" s="32"/>
    </row>
    <row r="214" spans="1:60" s="23" customFormat="1" ht="15.75" hidden="1">
      <c r="A214" s="12"/>
      <c r="B214" s="13"/>
      <c r="C214" s="13"/>
      <c r="D214" s="11"/>
      <c r="E214" s="189">
        <v>167</v>
      </c>
      <c r="F214" s="10" t="s">
        <v>4</v>
      </c>
      <c r="G214" s="11" t="s">
        <v>5</v>
      </c>
      <c r="H214" s="11" t="s">
        <v>5</v>
      </c>
      <c r="I214" s="154"/>
      <c r="J214" s="206">
        <v>7</v>
      </c>
      <c r="K214" s="11">
        <v>1</v>
      </c>
      <c r="L214" s="11">
        <v>1</v>
      </c>
      <c r="M214" s="144" t="s">
        <v>19</v>
      </c>
      <c r="N214" s="11"/>
      <c r="O214" s="11"/>
      <c r="P214" s="341">
        <v>46</v>
      </c>
      <c r="Q214" s="79" t="s">
        <v>453</v>
      </c>
      <c r="R214" s="32"/>
      <c r="S214" s="32"/>
      <c r="T214" s="33"/>
      <c r="U214" s="34"/>
      <c r="V214" s="34"/>
      <c r="W214" s="143"/>
      <c r="X214" s="32"/>
      <c r="Y214" s="32"/>
      <c r="Z214" s="32"/>
      <c r="AA214" s="32"/>
      <c r="AB214" s="32"/>
      <c r="AC214" s="4"/>
      <c r="AD214" s="4"/>
      <c r="AE214" s="32"/>
      <c r="AF214" s="32"/>
      <c r="AG214" s="32"/>
      <c r="AH214" s="32"/>
      <c r="AI214" s="32"/>
      <c r="AJ214" s="67"/>
      <c r="AK214" s="67"/>
      <c r="AL214" s="32"/>
      <c r="AM214" s="234"/>
      <c r="AN214" s="234"/>
      <c r="AO214" s="234"/>
      <c r="AP214" s="234"/>
      <c r="AQ214" s="234"/>
      <c r="AR214" s="67"/>
      <c r="AS214" s="32">
        <v>1704</v>
      </c>
      <c r="AT214" s="32">
        <v>0</v>
      </c>
      <c r="AU214" s="32"/>
      <c r="AV214" s="32"/>
      <c r="AW214" s="32"/>
      <c r="AX214" s="32"/>
      <c r="AY214" s="32"/>
      <c r="AZ214" s="32"/>
      <c r="BA214" s="32"/>
      <c r="BB214" s="32"/>
      <c r="BC214" s="32"/>
      <c r="BD214" s="32"/>
      <c r="BE214" s="32"/>
      <c r="BF214" s="32"/>
      <c r="BG214" s="32"/>
      <c r="BH214" s="32"/>
    </row>
    <row r="215" spans="1:60" s="56" customFormat="1" ht="15.75" hidden="1">
      <c r="A215" s="12"/>
      <c r="B215" s="13"/>
      <c r="C215" s="13"/>
      <c r="D215" s="11"/>
      <c r="E215" s="189">
        <v>168</v>
      </c>
      <c r="F215" s="10" t="s">
        <v>4</v>
      </c>
      <c r="G215" s="11" t="s">
        <v>5</v>
      </c>
      <c r="H215" s="11" t="s">
        <v>5</v>
      </c>
      <c r="I215" s="154"/>
      <c r="J215" s="206">
        <v>7</v>
      </c>
      <c r="K215" s="11">
        <v>1</v>
      </c>
      <c r="L215" s="11">
        <v>3</v>
      </c>
      <c r="M215" s="11" t="s">
        <v>15</v>
      </c>
      <c r="N215" s="11"/>
      <c r="O215" s="11"/>
      <c r="P215" s="182">
        <v>111</v>
      </c>
      <c r="Q215" s="79" t="s">
        <v>545</v>
      </c>
      <c r="R215" s="32"/>
      <c r="S215" s="32"/>
      <c r="T215" s="33"/>
      <c r="U215" s="34"/>
      <c r="V215" s="34"/>
      <c r="W215" s="143"/>
      <c r="X215" s="32"/>
      <c r="Y215" s="32"/>
      <c r="Z215" s="32"/>
      <c r="AA215" s="32"/>
      <c r="AB215" s="32"/>
      <c r="AC215" s="4"/>
      <c r="AD215" s="4"/>
      <c r="AE215" s="32"/>
      <c r="AF215" s="32"/>
      <c r="AG215" s="32"/>
      <c r="AH215" s="32"/>
      <c r="AI215" s="32"/>
      <c r="AJ215" s="67">
        <v>6000</v>
      </c>
      <c r="AK215" s="67"/>
      <c r="AL215" s="32"/>
      <c r="AM215" s="234">
        <v>2898</v>
      </c>
      <c r="AN215" s="234">
        <v>2898</v>
      </c>
      <c r="AO215" s="234">
        <v>2898</v>
      </c>
      <c r="AP215" s="234">
        <v>2898</v>
      </c>
      <c r="AQ215" s="234">
        <v>2898</v>
      </c>
      <c r="AR215" s="67">
        <v>0</v>
      </c>
      <c r="AS215" s="32"/>
      <c r="AT215" s="32">
        <v>0</v>
      </c>
      <c r="AU215" s="32"/>
      <c r="AV215" s="32"/>
      <c r="AW215" s="32"/>
      <c r="AX215" s="32"/>
      <c r="AY215" s="32"/>
      <c r="AZ215" s="32"/>
      <c r="BA215" s="32"/>
      <c r="BB215" s="32"/>
      <c r="BC215" s="32"/>
      <c r="BD215" s="32"/>
      <c r="BE215" s="32"/>
      <c r="BF215" s="32"/>
      <c r="BG215" s="32"/>
      <c r="BH215" s="32"/>
    </row>
    <row r="216" spans="1:60" s="528" customFormat="1" ht="15.75" hidden="1">
      <c r="A216" s="159"/>
      <c r="B216" s="160"/>
      <c r="C216" s="160"/>
      <c r="D216" s="147"/>
      <c r="E216" s="189">
        <v>169</v>
      </c>
      <c r="F216" s="146" t="s">
        <v>4</v>
      </c>
      <c r="G216" s="147" t="s">
        <v>5</v>
      </c>
      <c r="H216" s="147" t="s">
        <v>5</v>
      </c>
      <c r="I216" s="211"/>
      <c r="J216" s="275">
        <v>7</v>
      </c>
      <c r="K216" s="147">
        <v>1</v>
      </c>
      <c r="L216" s="147">
        <v>3</v>
      </c>
      <c r="M216" s="147" t="s">
        <v>15</v>
      </c>
      <c r="N216" s="147"/>
      <c r="O216" s="147"/>
      <c r="P216" s="274">
        <v>111</v>
      </c>
      <c r="Q216" s="79" t="s">
        <v>454</v>
      </c>
      <c r="R216" s="32"/>
      <c r="S216" s="32"/>
      <c r="T216" s="32"/>
      <c r="U216" s="34"/>
      <c r="V216" s="34"/>
      <c r="W216" s="143"/>
      <c r="X216" s="32"/>
      <c r="Y216" s="32"/>
      <c r="Z216" s="32"/>
      <c r="AA216" s="32"/>
      <c r="AB216" s="32"/>
      <c r="AC216" s="23"/>
      <c r="AD216" s="23"/>
      <c r="AE216" s="32"/>
      <c r="AF216" s="32"/>
      <c r="AG216" s="32"/>
      <c r="AH216" s="32"/>
      <c r="AI216" s="32"/>
      <c r="AJ216" s="67">
        <v>6000</v>
      </c>
      <c r="AK216" s="67"/>
      <c r="AL216" s="32"/>
      <c r="AM216" s="32">
        <v>5742</v>
      </c>
      <c r="AN216" s="32">
        <v>5742</v>
      </c>
      <c r="AO216" s="32">
        <v>5742</v>
      </c>
      <c r="AP216" s="32">
        <v>5742</v>
      </c>
      <c r="AQ216" s="32">
        <v>5742</v>
      </c>
      <c r="AR216" s="67">
        <v>0</v>
      </c>
      <c r="AS216" s="32"/>
      <c r="AT216" s="32">
        <v>0</v>
      </c>
      <c r="AU216" s="32"/>
      <c r="AV216" s="32"/>
      <c r="AW216" s="32"/>
      <c r="AX216" s="32"/>
      <c r="AY216" s="32"/>
      <c r="AZ216" s="32"/>
      <c r="BA216" s="32"/>
      <c r="BB216" s="32"/>
      <c r="BC216" s="32"/>
      <c r="BD216" s="32"/>
      <c r="BE216" s="32"/>
      <c r="BF216" s="32"/>
      <c r="BG216" s="32"/>
      <c r="BH216" s="32"/>
    </row>
    <row r="217" spans="1:60" s="56" customFormat="1" ht="15.75" hidden="1">
      <c r="A217" s="159"/>
      <c r="B217" s="160"/>
      <c r="C217" s="160"/>
      <c r="D217" s="147"/>
      <c r="E217" s="189">
        <v>170</v>
      </c>
      <c r="F217" s="146" t="s">
        <v>4</v>
      </c>
      <c r="G217" s="147" t="s">
        <v>5</v>
      </c>
      <c r="H217" s="147" t="s">
        <v>5</v>
      </c>
      <c r="I217" s="211"/>
      <c r="J217" s="275">
        <v>7</v>
      </c>
      <c r="K217" s="147">
        <v>1</v>
      </c>
      <c r="L217" s="147">
        <v>3</v>
      </c>
      <c r="M217" s="147" t="s">
        <v>15</v>
      </c>
      <c r="N217" s="147"/>
      <c r="O217" s="147"/>
      <c r="P217" s="341">
        <v>46</v>
      </c>
      <c r="Q217" s="79" t="s">
        <v>454</v>
      </c>
      <c r="R217" s="32"/>
      <c r="S217" s="32"/>
      <c r="T217" s="32"/>
      <c r="U217" s="34"/>
      <c r="V217" s="34"/>
      <c r="W217" s="143"/>
      <c r="X217" s="32"/>
      <c r="Y217" s="32"/>
      <c r="Z217" s="32"/>
      <c r="AA217" s="32"/>
      <c r="AB217" s="32"/>
      <c r="AC217" s="23"/>
      <c r="AD217" s="23"/>
      <c r="AE217" s="32"/>
      <c r="AF217" s="32"/>
      <c r="AG217" s="32"/>
      <c r="AH217" s="32"/>
      <c r="AI217" s="32"/>
      <c r="AJ217" s="67"/>
      <c r="AK217" s="67"/>
      <c r="AL217" s="32"/>
      <c r="AM217" s="32"/>
      <c r="AN217" s="32"/>
      <c r="AO217" s="32"/>
      <c r="AP217" s="32"/>
      <c r="AQ217" s="32"/>
      <c r="AR217" s="67"/>
      <c r="AS217" s="32">
        <v>6960</v>
      </c>
      <c r="AT217" s="32">
        <v>0</v>
      </c>
      <c r="AU217" s="32"/>
      <c r="AV217" s="32"/>
      <c r="AW217" s="32"/>
      <c r="AX217" s="32"/>
      <c r="AY217" s="32"/>
      <c r="AZ217" s="32"/>
      <c r="BA217" s="32"/>
      <c r="BB217" s="32"/>
      <c r="BC217" s="32"/>
      <c r="BD217" s="32"/>
      <c r="BE217" s="32"/>
      <c r="BF217" s="32"/>
      <c r="BG217" s="32"/>
      <c r="BH217" s="32"/>
    </row>
    <row r="218" spans="1:60" s="511" customFormat="1" ht="15.75" hidden="1">
      <c r="A218" s="12">
        <v>1</v>
      </c>
      <c r="B218" s="13">
        <v>2</v>
      </c>
      <c r="C218" s="13"/>
      <c r="D218" s="11" t="s">
        <v>3</v>
      </c>
      <c r="E218" s="189">
        <v>171</v>
      </c>
      <c r="F218" s="10" t="s">
        <v>4</v>
      </c>
      <c r="G218" s="11" t="s">
        <v>5</v>
      </c>
      <c r="H218" s="11" t="s">
        <v>5</v>
      </c>
      <c r="I218" s="154"/>
      <c r="J218" s="206">
        <v>7</v>
      </c>
      <c r="K218" s="11">
        <v>1</v>
      </c>
      <c r="L218" s="11">
        <v>3</v>
      </c>
      <c r="M218" s="11" t="s">
        <v>32</v>
      </c>
      <c r="N218" s="11"/>
      <c r="O218" s="11"/>
      <c r="P218" s="182">
        <v>111</v>
      </c>
      <c r="Q218" s="79" t="s">
        <v>455</v>
      </c>
      <c r="R218" s="32">
        <v>1200</v>
      </c>
      <c r="S218" s="32">
        <v>400</v>
      </c>
      <c r="T218" s="33">
        <v>1200</v>
      </c>
      <c r="U218" s="34">
        <v>-1099.35</v>
      </c>
      <c r="V218" s="34">
        <v>811</v>
      </c>
      <c r="W218" s="143">
        <f>V218/T218</f>
        <v>0.6758333333333333</v>
      </c>
      <c r="X218" s="32"/>
      <c r="Y218" s="32">
        <v>1200</v>
      </c>
      <c r="Z218" s="32">
        <v>1200</v>
      </c>
      <c r="AA218" s="32">
        <v>1200</v>
      </c>
      <c r="AB218" s="32">
        <v>1200</v>
      </c>
      <c r="AC218" s="4"/>
      <c r="AD218" s="4"/>
      <c r="AE218" s="32"/>
      <c r="AF218" s="32"/>
      <c r="AG218" s="32"/>
      <c r="AH218" s="32"/>
      <c r="AI218" s="32"/>
      <c r="AJ218" s="67">
        <v>1000</v>
      </c>
      <c r="AK218" s="32"/>
      <c r="AL218" s="32"/>
      <c r="AM218" s="32">
        <v>2520</v>
      </c>
      <c r="AN218" s="32">
        <v>2520</v>
      </c>
      <c r="AO218" s="32">
        <v>2520</v>
      </c>
      <c r="AP218" s="32">
        <v>2520</v>
      </c>
      <c r="AQ218" s="32">
        <v>2520</v>
      </c>
      <c r="AR218" s="67">
        <v>0</v>
      </c>
      <c r="AS218" s="32"/>
      <c r="AT218" s="32">
        <v>0</v>
      </c>
      <c r="AU218" s="32"/>
      <c r="AV218" s="32"/>
      <c r="AW218" s="32"/>
      <c r="AX218" s="32"/>
      <c r="AY218" s="32"/>
      <c r="AZ218" s="32"/>
      <c r="BA218" s="32"/>
      <c r="BB218" s="32"/>
      <c r="BC218" s="32"/>
      <c r="BD218" s="32"/>
      <c r="BE218" s="32"/>
      <c r="BF218" s="32"/>
      <c r="BG218" s="32"/>
      <c r="BH218" s="32"/>
    </row>
    <row r="219" spans="1:60" s="17" customFormat="1" ht="15.75" hidden="1">
      <c r="A219" s="12"/>
      <c r="B219" s="13"/>
      <c r="C219" s="13"/>
      <c r="D219" s="11"/>
      <c r="E219" s="189">
        <v>172</v>
      </c>
      <c r="F219" s="10" t="s">
        <v>4</v>
      </c>
      <c r="G219" s="11" t="s">
        <v>5</v>
      </c>
      <c r="H219" s="11" t="s">
        <v>5</v>
      </c>
      <c r="I219" s="154"/>
      <c r="J219" s="206">
        <v>7</v>
      </c>
      <c r="K219" s="11">
        <v>1</v>
      </c>
      <c r="L219" s="11">
        <v>3</v>
      </c>
      <c r="M219" s="11" t="s">
        <v>32</v>
      </c>
      <c r="N219" s="11"/>
      <c r="O219" s="11"/>
      <c r="P219" s="341">
        <v>46</v>
      </c>
      <c r="Q219" s="79" t="s">
        <v>455</v>
      </c>
      <c r="R219" s="32"/>
      <c r="S219" s="32"/>
      <c r="T219" s="33"/>
      <c r="U219" s="34"/>
      <c r="V219" s="34"/>
      <c r="W219" s="143"/>
      <c r="X219" s="32"/>
      <c r="Y219" s="32"/>
      <c r="Z219" s="32"/>
      <c r="AA219" s="32"/>
      <c r="AB219" s="32"/>
      <c r="AC219" s="4"/>
      <c r="AD219" s="4"/>
      <c r="AE219" s="32"/>
      <c r="AF219" s="32"/>
      <c r="AG219" s="32"/>
      <c r="AH219" s="32"/>
      <c r="AI219" s="32"/>
      <c r="AJ219" s="67"/>
      <c r="AK219" s="32"/>
      <c r="AL219" s="32"/>
      <c r="AM219" s="32"/>
      <c r="AN219" s="32"/>
      <c r="AO219" s="32"/>
      <c r="AP219" s="32"/>
      <c r="AQ219" s="32"/>
      <c r="AR219" s="67"/>
      <c r="AS219" s="32">
        <v>1920</v>
      </c>
      <c r="AT219" s="32">
        <v>0</v>
      </c>
      <c r="AU219" s="32"/>
      <c r="AV219" s="32"/>
      <c r="AW219" s="32"/>
      <c r="AX219" s="32"/>
      <c r="AY219" s="32"/>
      <c r="AZ219" s="32"/>
      <c r="BA219" s="32"/>
      <c r="BB219" s="32"/>
      <c r="BC219" s="32"/>
      <c r="BD219" s="32"/>
      <c r="BE219" s="32"/>
      <c r="BF219" s="32"/>
      <c r="BG219" s="32"/>
      <c r="BH219" s="32"/>
    </row>
    <row r="220" spans="1:60" s="74" customFormat="1" ht="15.75" customHeight="1" hidden="1">
      <c r="A220" s="12"/>
      <c r="B220" s="13"/>
      <c r="C220" s="13"/>
      <c r="D220" s="11"/>
      <c r="E220" s="189">
        <v>173</v>
      </c>
      <c r="F220" s="10" t="s">
        <v>4</v>
      </c>
      <c r="G220" s="11" t="s">
        <v>5</v>
      </c>
      <c r="H220" s="11" t="s">
        <v>5</v>
      </c>
      <c r="I220" s="154"/>
      <c r="J220" s="12">
        <v>7</v>
      </c>
      <c r="K220" s="11">
        <v>1</v>
      </c>
      <c r="L220" s="11">
        <v>6</v>
      </c>
      <c r="M220" s="11"/>
      <c r="N220" s="11"/>
      <c r="O220" s="11"/>
      <c r="P220" s="182">
        <v>41</v>
      </c>
      <c r="Q220" s="79" t="s">
        <v>536</v>
      </c>
      <c r="R220" s="32"/>
      <c r="S220" s="32"/>
      <c r="T220" s="33"/>
      <c r="U220" s="34"/>
      <c r="V220" s="34"/>
      <c r="W220" s="143"/>
      <c r="X220" s="32"/>
      <c r="Y220" s="32"/>
      <c r="Z220" s="32"/>
      <c r="AA220" s="32"/>
      <c r="AB220" s="32"/>
      <c r="AC220" s="4"/>
      <c r="AD220" s="4"/>
      <c r="AE220" s="32"/>
      <c r="AF220" s="32"/>
      <c r="AG220" s="32"/>
      <c r="AH220" s="32"/>
      <c r="AI220" s="32"/>
      <c r="AJ220" s="67"/>
      <c r="AK220" s="32"/>
      <c r="AL220" s="32"/>
      <c r="AM220" s="234">
        <v>0</v>
      </c>
      <c r="AN220" s="234">
        <v>0</v>
      </c>
      <c r="AO220" s="234">
        <v>0</v>
      </c>
      <c r="AP220" s="234"/>
      <c r="AQ220" s="234"/>
      <c r="AR220" s="67">
        <v>0</v>
      </c>
      <c r="AS220" s="32"/>
      <c r="AT220" s="32"/>
      <c r="AU220" s="32"/>
      <c r="AV220" s="32"/>
      <c r="AW220" s="32"/>
      <c r="AX220" s="32"/>
      <c r="AY220" s="32"/>
      <c r="AZ220" s="32"/>
      <c r="BA220" s="32"/>
      <c r="BB220" s="32"/>
      <c r="BC220" s="32"/>
      <c r="BD220" s="32"/>
      <c r="BE220" s="32"/>
      <c r="BF220" s="32"/>
      <c r="BG220" s="32"/>
      <c r="BH220" s="32"/>
    </row>
    <row r="221" spans="1:60" s="17" customFormat="1" ht="15.75">
      <c r="A221" s="159">
        <v>1</v>
      </c>
      <c r="B221" s="160">
        <v>2</v>
      </c>
      <c r="C221" s="160"/>
      <c r="D221" s="147" t="s">
        <v>3</v>
      </c>
      <c r="E221" s="386">
        <v>174</v>
      </c>
      <c r="F221" s="276" t="s">
        <v>4</v>
      </c>
      <c r="G221" s="277" t="s">
        <v>5</v>
      </c>
      <c r="H221" s="277" t="s">
        <v>5</v>
      </c>
      <c r="I221" s="353"/>
      <c r="J221" s="315">
        <v>7</v>
      </c>
      <c r="K221" s="277"/>
      <c r="L221" s="277"/>
      <c r="M221" s="277"/>
      <c r="N221" s="277"/>
      <c r="O221" s="277"/>
      <c r="P221" s="299"/>
      <c r="Q221" s="277" t="s">
        <v>193</v>
      </c>
      <c r="R221" s="277">
        <f>R218</f>
        <v>1200</v>
      </c>
      <c r="S221" s="277">
        <f>S218</f>
        <v>400</v>
      </c>
      <c r="T221" s="277">
        <f>T218</f>
        <v>1200</v>
      </c>
      <c r="U221" s="277">
        <f>U218</f>
        <v>-1099.35</v>
      </c>
      <c r="V221" s="277">
        <f>V218</f>
        <v>811</v>
      </c>
      <c r="W221" s="277">
        <f>V221/T221</f>
        <v>0.6758333333333333</v>
      </c>
      <c r="X221" s="277">
        <f>X218</f>
        <v>0</v>
      </c>
      <c r="Y221" s="277">
        <f>SUM(Y208:Y218)</f>
        <v>1200</v>
      </c>
      <c r="Z221" s="277">
        <f>SUM(Z208:Z218)</f>
        <v>1200</v>
      </c>
      <c r="AA221" s="277">
        <f>SUM(AA208:AA218)</f>
        <v>1200</v>
      </c>
      <c r="AB221" s="277">
        <f>SUM(AB208:AB218)</f>
        <v>1200</v>
      </c>
      <c r="AC221" s="277"/>
      <c r="AD221" s="277"/>
      <c r="AE221" s="277">
        <f aca="true" t="shared" si="58" ref="AE221:AJ221">SUM(AE208:AE218)</f>
        <v>0</v>
      </c>
      <c r="AF221" s="277">
        <f t="shared" si="58"/>
        <v>0</v>
      </c>
      <c r="AG221" s="277">
        <f t="shared" si="58"/>
        <v>0</v>
      </c>
      <c r="AH221" s="279">
        <f>SUM(AH208:AH220)</f>
        <v>0</v>
      </c>
      <c r="AI221" s="279">
        <f>SUM(AI208:AI220)</f>
        <v>0</v>
      </c>
      <c r="AJ221" s="354">
        <f t="shared" si="58"/>
        <v>16000</v>
      </c>
      <c r="AK221" s="279">
        <f aca="true" t="shared" si="59" ref="AK221:AV221">SUM(AK208:AK220)</f>
        <v>0</v>
      </c>
      <c r="AL221" s="279">
        <f t="shared" si="59"/>
        <v>0</v>
      </c>
      <c r="AM221" s="279">
        <f t="shared" si="59"/>
        <v>57960</v>
      </c>
      <c r="AN221" s="279">
        <f t="shared" si="59"/>
        <v>57960</v>
      </c>
      <c r="AO221" s="279">
        <f t="shared" si="59"/>
        <v>57960</v>
      </c>
      <c r="AP221" s="279">
        <f t="shared" si="59"/>
        <v>57960</v>
      </c>
      <c r="AQ221" s="279">
        <f t="shared" si="59"/>
        <v>57960</v>
      </c>
      <c r="AR221" s="434">
        <f t="shared" si="59"/>
        <v>0</v>
      </c>
      <c r="AS221" s="279">
        <f t="shared" si="59"/>
        <v>48636</v>
      </c>
      <c r="AT221" s="279">
        <f t="shared" si="59"/>
        <v>0</v>
      </c>
      <c r="AU221" s="279">
        <f t="shared" si="59"/>
        <v>0</v>
      </c>
      <c r="AV221" s="279">
        <f t="shared" si="59"/>
        <v>0</v>
      </c>
      <c r="AW221" s="279">
        <f>SUM(AW208:AW220)</f>
        <v>0</v>
      </c>
      <c r="AX221" s="279">
        <f>SUM(AX208:AX220)</f>
        <v>0</v>
      </c>
      <c r="AY221" s="279">
        <f aca="true" t="shared" si="60" ref="AY221:BH221">SUM(AY208:AY220)</f>
        <v>0</v>
      </c>
      <c r="AZ221" s="279">
        <f t="shared" si="60"/>
        <v>0</v>
      </c>
      <c r="BA221" s="279">
        <f t="shared" si="60"/>
        <v>0</v>
      </c>
      <c r="BB221" s="279">
        <f t="shared" si="60"/>
        <v>0</v>
      </c>
      <c r="BC221" s="279">
        <f t="shared" si="60"/>
        <v>0</v>
      </c>
      <c r="BD221" s="279">
        <f t="shared" si="60"/>
        <v>0</v>
      </c>
      <c r="BE221" s="279">
        <f t="shared" si="60"/>
        <v>0</v>
      </c>
      <c r="BF221" s="279">
        <f t="shared" si="60"/>
        <v>0</v>
      </c>
      <c r="BG221" s="279">
        <f t="shared" si="60"/>
        <v>0</v>
      </c>
      <c r="BH221" s="279">
        <f t="shared" si="60"/>
        <v>0</v>
      </c>
    </row>
    <row r="222" spans="1:60" s="74" customFormat="1" ht="15.75" customHeight="1">
      <c r="A222" s="173">
        <v>1</v>
      </c>
      <c r="B222" s="174">
        <v>1</v>
      </c>
      <c r="C222" s="174"/>
      <c r="D222" s="175" t="s">
        <v>10</v>
      </c>
      <c r="E222" s="722">
        <v>175</v>
      </c>
      <c r="F222" s="301" t="s">
        <v>186</v>
      </c>
      <c r="G222" s="302"/>
      <c r="H222" s="302"/>
      <c r="I222" s="302"/>
      <c r="J222" s="953" t="s">
        <v>462</v>
      </c>
      <c r="K222" s="921"/>
      <c r="L222" s="921"/>
      <c r="M222" s="921"/>
      <c r="N222" s="921"/>
      <c r="O222" s="921"/>
      <c r="P222" s="922"/>
      <c r="Q222" s="303" t="s">
        <v>609</v>
      </c>
      <c r="R222" s="304">
        <f>R221</f>
        <v>1200</v>
      </c>
      <c r="S222" s="304">
        <f>S221</f>
        <v>400</v>
      </c>
      <c r="T222" s="304">
        <f>T221</f>
        <v>1200</v>
      </c>
      <c r="U222" s="304">
        <f>U221</f>
        <v>-1099.35</v>
      </c>
      <c r="V222" s="305">
        <f>V221</f>
        <v>811</v>
      </c>
      <c r="W222" s="272">
        <f>V222/T222</f>
        <v>0.6758333333333333</v>
      </c>
      <c r="X222" s="304">
        <f>X221</f>
        <v>0</v>
      </c>
      <c r="Y222" s="304">
        <f>Y221</f>
        <v>1200</v>
      </c>
      <c r="Z222" s="304">
        <f>Z221</f>
        <v>1200</v>
      </c>
      <c r="AA222" s="304">
        <f>AA221</f>
        <v>1200</v>
      </c>
      <c r="AB222" s="304">
        <f>AB221</f>
        <v>1200</v>
      </c>
      <c r="AC222" s="297"/>
      <c r="AD222" s="297"/>
      <c r="AE222" s="304">
        <f>AE221</f>
        <v>0</v>
      </c>
      <c r="AF222" s="304">
        <f>AF221</f>
        <v>0</v>
      </c>
      <c r="AG222" s="304">
        <f>AG221</f>
        <v>0</v>
      </c>
      <c r="AH222" s="184">
        <f aca="true" t="shared" si="61" ref="AH222:AX222">AH221+AH207</f>
        <v>0</v>
      </c>
      <c r="AI222" s="183">
        <f t="shared" si="61"/>
        <v>46</v>
      </c>
      <c r="AJ222" s="183">
        <f t="shared" si="61"/>
        <v>16000</v>
      </c>
      <c r="AK222" s="183">
        <f t="shared" si="61"/>
        <v>0</v>
      </c>
      <c r="AL222" s="183">
        <f t="shared" si="61"/>
        <v>0</v>
      </c>
      <c r="AM222" s="183">
        <f t="shared" si="61"/>
        <v>59960</v>
      </c>
      <c r="AN222" s="183">
        <f t="shared" si="61"/>
        <v>59960</v>
      </c>
      <c r="AO222" s="183">
        <f t="shared" si="61"/>
        <v>59960</v>
      </c>
      <c r="AP222" s="183">
        <f t="shared" si="61"/>
        <v>59960</v>
      </c>
      <c r="AQ222" s="183">
        <f t="shared" si="61"/>
        <v>60063</v>
      </c>
      <c r="AR222" s="184">
        <f t="shared" si="61"/>
        <v>0</v>
      </c>
      <c r="AS222" s="183">
        <f t="shared" si="61"/>
        <v>50558.2</v>
      </c>
      <c r="AT222" s="183">
        <f t="shared" si="61"/>
        <v>0</v>
      </c>
      <c r="AU222" s="183">
        <f t="shared" si="61"/>
        <v>460</v>
      </c>
      <c r="AV222" s="183">
        <f t="shared" si="61"/>
        <v>0</v>
      </c>
      <c r="AW222" s="183">
        <f t="shared" si="61"/>
        <v>0</v>
      </c>
      <c r="AX222" s="183">
        <f t="shared" si="61"/>
        <v>0</v>
      </c>
      <c r="AY222" s="183">
        <f aca="true" t="shared" si="62" ref="AY222:BH222">AY221+AY207</f>
        <v>1000</v>
      </c>
      <c r="AZ222" s="183">
        <f t="shared" si="62"/>
        <v>1000</v>
      </c>
      <c r="BA222" s="183">
        <f t="shared" si="62"/>
        <v>1000</v>
      </c>
      <c r="BB222" s="183">
        <f t="shared" si="62"/>
        <v>1000</v>
      </c>
      <c r="BC222" s="183">
        <f t="shared" si="62"/>
        <v>317</v>
      </c>
      <c r="BD222" s="183">
        <f t="shared" si="62"/>
        <v>23.54</v>
      </c>
      <c r="BE222" s="183">
        <f t="shared" si="62"/>
        <v>7.425867507886435</v>
      </c>
      <c r="BF222" s="183">
        <f t="shared" si="62"/>
        <v>447</v>
      </c>
      <c r="BG222" s="183">
        <f t="shared" si="62"/>
        <v>344</v>
      </c>
      <c r="BH222" s="183">
        <f t="shared" si="62"/>
        <v>344</v>
      </c>
    </row>
    <row r="223" spans="1:60" s="1" customFormat="1" ht="10.5" customHeight="1">
      <c r="A223" s="524"/>
      <c r="B223" s="525"/>
      <c r="C223" s="525"/>
      <c r="D223" s="526"/>
      <c r="E223" s="526"/>
      <c r="F223" s="526"/>
      <c r="G223" s="526"/>
      <c r="H223" s="526"/>
      <c r="I223" s="526"/>
      <c r="J223" s="527"/>
      <c r="K223" s="527"/>
      <c r="L223" s="527"/>
      <c r="M223" s="527"/>
      <c r="N223" s="527"/>
      <c r="O223" s="527"/>
      <c r="P223" s="527"/>
      <c r="Q223" s="528"/>
      <c r="R223" s="529"/>
      <c r="S223" s="529"/>
      <c r="T223" s="529"/>
      <c r="U223" s="529"/>
      <c r="V223" s="530"/>
      <c r="W223" s="531"/>
      <c r="X223" s="529"/>
      <c r="Y223" s="529"/>
      <c r="Z223" s="529"/>
      <c r="AA223" s="529"/>
      <c r="AB223" s="529"/>
      <c r="AC223" s="528"/>
      <c r="AD223" s="528"/>
      <c r="AE223" s="529"/>
      <c r="AF223" s="529"/>
      <c r="AG223" s="532"/>
      <c r="AH223" s="533"/>
      <c r="AI223" s="533"/>
      <c r="AJ223" s="533"/>
      <c r="AK223" s="533"/>
      <c r="AL223" s="534"/>
      <c r="AM223" s="534"/>
      <c r="AN223" s="534"/>
      <c r="AO223" s="534"/>
      <c r="AP223" s="534"/>
      <c r="AQ223" s="534"/>
      <c r="AR223" s="533"/>
      <c r="AS223" s="534"/>
      <c r="AT223" s="534"/>
      <c r="AU223" s="534"/>
      <c r="AV223" s="533"/>
      <c r="AW223" s="533"/>
      <c r="AX223" s="533"/>
      <c r="AY223" s="781"/>
      <c r="AZ223" s="533"/>
      <c r="BA223" s="533"/>
      <c r="BB223" s="533"/>
      <c r="BC223" s="781"/>
      <c r="BD223" s="533"/>
      <c r="BE223" s="731"/>
      <c r="BF223" s="186"/>
      <c r="BG223" s="186"/>
      <c r="BH223" s="186"/>
    </row>
    <row r="224" spans="1:60" s="1" customFormat="1" ht="15.75" customHeight="1">
      <c r="A224" s="959" t="s">
        <v>182</v>
      </c>
      <c r="B224" s="960"/>
      <c r="C224" s="960"/>
      <c r="D224" s="960"/>
      <c r="E224" s="960"/>
      <c r="F224" s="960"/>
      <c r="G224" s="960"/>
      <c r="H224" s="960"/>
      <c r="I224" s="960"/>
      <c r="J224" s="960"/>
      <c r="K224" s="960"/>
      <c r="L224" s="287"/>
      <c r="M224" s="917" t="s">
        <v>318</v>
      </c>
      <c r="N224" s="917"/>
      <c r="O224" s="917"/>
      <c r="P224" s="917"/>
      <c r="Q224" s="918"/>
      <c r="R224" s="288" t="e">
        <f>R147+R161+R194</f>
        <v>#REF!</v>
      </c>
      <c r="S224" s="288">
        <v>14744</v>
      </c>
      <c r="T224" s="288" t="e">
        <f>T147+T161+T194</f>
        <v>#REF!</v>
      </c>
      <c r="U224" s="289">
        <v>-254417.52</v>
      </c>
      <c r="V224" s="289" t="e">
        <f>V147+V161+V194</f>
        <v>#REF!</v>
      </c>
      <c r="W224" s="290" t="e">
        <f>V224/T224</f>
        <v>#REF!</v>
      </c>
      <c r="X224" s="288" t="e">
        <f>X147+X161+X194</f>
        <v>#REF!</v>
      </c>
      <c r="Y224" s="288" t="e">
        <f>Y147+Y161+Y194</f>
        <v>#REF!</v>
      </c>
      <c r="Z224" s="288" t="e">
        <f>Z147+Z161+Z194</f>
        <v>#REF!</v>
      </c>
      <c r="AA224" s="288" t="e">
        <f>AA147+AA161+AA194</f>
        <v>#REF!</v>
      </c>
      <c r="AB224" s="288" t="e">
        <f>AB147+AB161+AB194</f>
        <v>#REF!</v>
      </c>
      <c r="AC224" s="291"/>
      <c r="AD224" s="291"/>
      <c r="AE224" s="288" t="e">
        <f>AE147+AE161+AE194</f>
        <v>#REF!</v>
      </c>
      <c r="AF224" s="288" t="e">
        <f>AF147+AF161+AF194+AF222+#REF!</f>
        <v>#REF!</v>
      </c>
      <c r="AG224" s="288" t="e">
        <f aca="true" t="shared" si="63" ref="AG224:BH224">AG147+AG161+AG194+AG222</f>
        <v>#REF!</v>
      </c>
      <c r="AH224" s="288" t="e">
        <f t="shared" si="63"/>
        <v>#REF!</v>
      </c>
      <c r="AI224" s="288" t="e">
        <f t="shared" si="63"/>
        <v>#REF!</v>
      </c>
      <c r="AJ224" s="288" t="e">
        <f t="shared" si="63"/>
        <v>#REF!</v>
      </c>
      <c r="AK224" s="288" t="e">
        <f t="shared" si="63"/>
        <v>#REF!</v>
      </c>
      <c r="AL224" s="288">
        <f t="shared" si="63"/>
        <v>266126.94</v>
      </c>
      <c r="AM224" s="288" t="e">
        <f t="shared" si="63"/>
        <v>#REF!</v>
      </c>
      <c r="AN224" s="288" t="e">
        <f t="shared" si="63"/>
        <v>#REF!</v>
      </c>
      <c r="AO224" s="288" t="e">
        <f t="shared" si="63"/>
        <v>#REF!</v>
      </c>
      <c r="AP224" s="288" t="e">
        <f t="shared" si="63"/>
        <v>#REF!</v>
      </c>
      <c r="AQ224" s="288" t="e">
        <f t="shared" si="63"/>
        <v>#REF!</v>
      </c>
      <c r="AR224" s="288" t="e">
        <f t="shared" si="63"/>
        <v>#REF!</v>
      </c>
      <c r="AS224" s="288">
        <f t="shared" si="63"/>
        <v>292634.33999999997</v>
      </c>
      <c r="AT224" s="288">
        <f t="shared" si="63"/>
        <v>332015</v>
      </c>
      <c r="AU224" s="288">
        <f t="shared" si="63"/>
        <v>329804.29</v>
      </c>
      <c r="AV224" s="288">
        <f t="shared" si="63"/>
        <v>338433.32</v>
      </c>
      <c r="AW224" s="288">
        <f>AW147+AW161+AW194+AW222</f>
        <v>0</v>
      </c>
      <c r="AX224" s="288">
        <f>AX147+AX161+AX194+AX222</f>
        <v>169491</v>
      </c>
      <c r="AY224" s="288">
        <f t="shared" si="63"/>
        <v>285058</v>
      </c>
      <c r="AZ224" s="288">
        <f t="shared" si="63"/>
        <v>264178</v>
      </c>
      <c r="BA224" s="288">
        <f t="shared" si="63"/>
        <v>292948</v>
      </c>
      <c r="BB224" s="288">
        <f t="shared" si="63"/>
        <v>313839</v>
      </c>
      <c r="BC224" s="288">
        <f t="shared" si="63"/>
        <v>433895.51</v>
      </c>
      <c r="BD224" s="288">
        <f t="shared" si="63"/>
        <v>209502.93</v>
      </c>
      <c r="BE224" s="288" t="e">
        <f t="shared" si="63"/>
        <v>#DIV/0!</v>
      </c>
      <c r="BF224" s="288">
        <f t="shared" si="63"/>
        <v>288518</v>
      </c>
      <c r="BG224" s="288">
        <f t="shared" si="63"/>
        <v>292038</v>
      </c>
      <c r="BH224" s="288">
        <f t="shared" si="63"/>
        <v>290294</v>
      </c>
    </row>
    <row r="225" spans="1:60" s="1" customFormat="1" ht="10.5" customHeight="1">
      <c r="A225" s="923"/>
      <c r="B225" s="923"/>
      <c r="C225" s="923"/>
      <c r="D225" s="923"/>
      <c r="E225" s="923"/>
      <c r="F225" s="923"/>
      <c r="G225" s="923"/>
      <c r="H225" s="923"/>
      <c r="I225" s="923"/>
      <c r="J225" s="923"/>
      <c r="K225" s="923"/>
      <c r="L225" s="923"/>
      <c r="M225" s="923"/>
      <c r="N225" s="923"/>
      <c r="O225" s="923"/>
      <c r="P225" s="923"/>
      <c r="Q225" s="923"/>
      <c r="R225" s="923"/>
      <c r="S225" s="923"/>
      <c r="T225" s="923"/>
      <c r="U225" s="923"/>
      <c r="V225" s="923"/>
      <c r="W225" s="923"/>
      <c r="X225" s="923"/>
      <c r="Y225" s="923"/>
      <c r="Z225" s="923"/>
      <c r="AA225" s="923"/>
      <c r="AB225" s="923"/>
      <c r="AC225" s="511"/>
      <c r="AD225" s="511"/>
      <c r="AE225" s="511"/>
      <c r="AF225" s="511"/>
      <c r="AG225" s="512"/>
      <c r="AH225" s="512"/>
      <c r="AI225" s="512"/>
      <c r="AJ225" s="513"/>
      <c r="AK225" s="513"/>
      <c r="AL225" s="512"/>
      <c r="AM225" s="512"/>
      <c r="AN225" s="512"/>
      <c r="AO225" s="512"/>
      <c r="AP225" s="512"/>
      <c r="AQ225" s="512"/>
      <c r="AR225" s="513"/>
      <c r="AS225" s="512"/>
      <c r="AT225" s="512"/>
      <c r="AU225" s="513"/>
      <c r="AV225" s="512"/>
      <c r="AW225" s="512"/>
      <c r="AX225" s="512"/>
      <c r="AY225" s="777"/>
      <c r="AZ225" s="512"/>
      <c r="BA225" s="519"/>
      <c r="BB225" s="519"/>
      <c r="BC225" s="777"/>
      <c r="BD225" s="512"/>
      <c r="BE225" s="728"/>
      <c r="BF225" s="186"/>
      <c r="BG225" s="186"/>
      <c r="BH225" s="186"/>
    </row>
    <row r="226" spans="1:60" s="507" customFormat="1" ht="18.75">
      <c r="A226" s="920" t="s">
        <v>200</v>
      </c>
      <c r="B226" s="920"/>
      <c r="C226" s="920"/>
      <c r="D226" s="920"/>
      <c r="E226" s="920"/>
      <c r="F226" s="920"/>
      <c r="G226" s="920"/>
      <c r="H226" s="920"/>
      <c r="I226" s="920"/>
      <c r="J226" s="920"/>
      <c r="K226" s="920"/>
      <c r="L226" s="99"/>
      <c r="M226" s="99" t="s">
        <v>201</v>
      </c>
      <c r="N226" s="99"/>
      <c r="O226" s="99"/>
      <c r="P226" s="99"/>
      <c r="Q226" s="99"/>
      <c r="R226" s="24"/>
      <c r="S226" s="24"/>
      <c r="T226" s="24"/>
      <c r="U226" s="25"/>
      <c r="V226" s="25"/>
      <c r="W226" s="25"/>
      <c r="X226" s="24"/>
      <c r="Y226" s="24"/>
      <c r="Z226" s="24"/>
      <c r="AA226" s="24"/>
      <c r="AB226" s="24"/>
      <c r="AC226" s="17"/>
      <c r="AD226" s="17"/>
      <c r="AE226" s="24"/>
      <c r="AF226" s="24"/>
      <c r="AG226" s="24"/>
      <c r="AH226" s="24"/>
      <c r="AI226" s="24"/>
      <c r="AJ226" s="24"/>
      <c r="AK226" s="24"/>
      <c r="AL226" s="201"/>
      <c r="AM226" s="201"/>
      <c r="AN226" s="201"/>
      <c r="AO226" s="201"/>
      <c r="AP226" s="201"/>
      <c r="AQ226" s="201"/>
      <c r="AR226" s="24"/>
      <c r="AS226" s="201"/>
      <c r="AT226" s="201"/>
      <c r="AU226" s="24"/>
      <c r="AV226" s="24"/>
      <c r="AW226" s="24"/>
      <c r="AX226" s="24"/>
      <c r="AY226" s="778"/>
      <c r="AZ226" s="24"/>
      <c r="BA226" s="24"/>
      <c r="BB226" s="24"/>
      <c r="BC226" s="778"/>
      <c r="BD226" s="24"/>
      <c r="BE226" s="729"/>
      <c r="BF226" s="515"/>
      <c r="BG226" s="515"/>
      <c r="BH226" s="515"/>
    </row>
    <row r="227" spans="1:56" ht="10.5" customHeight="1">
      <c r="A227" s="74"/>
      <c r="B227" s="74"/>
      <c r="C227" s="74"/>
      <c r="D227" s="74"/>
      <c r="E227" s="74"/>
      <c r="F227" s="74"/>
      <c r="G227" s="74"/>
      <c r="H227" s="74"/>
      <c r="I227" s="74"/>
      <c r="J227" s="74"/>
      <c r="K227" s="74"/>
      <c r="L227" s="74"/>
      <c r="M227" s="74"/>
      <c r="N227" s="74"/>
      <c r="O227" s="74"/>
      <c r="P227" s="74"/>
      <c r="Q227" s="74"/>
      <c r="R227" s="75"/>
      <c r="S227" s="75"/>
      <c r="T227" s="75"/>
      <c r="U227" s="76"/>
      <c r="V227" s="76"/>
      <c r="W227" s="76"/>
      <c r="X227" s="75"/>
      <c r="Y227" s="75"/>
      <c r="Z227" s="75"/>
      <c r="AA227" s="75"/>
      <c r="AB227" s="75"/>
      <c r="AC227" s="74"/>
      <c r="AD227" s="74"/>
      <c r="AE227" s="75"/>
      <c r="AF227" s="75"/>
      <c r="AG227" s="75"/>
      <c r="AH227" s="75"/>
      <c r="AI227" s="75"/>
      <c r="AJ227" s="75"/>
      <c r="AK227" s="75"/>
      <c r="AL227" s="200"/>
      <c r="AM227" s="200"/>
      <c r="AN227" s="200"/>
      <c r="AO227" s="200"/>
      <c r="AP227" s="200"/>
      <c r="AQ227" s="200"/>
      <c r="AR227" s="75"/>
      <c r="AS227" s="200"/>
      <c r="AT227" s="200"/>
      <c r="AU227" s="75"/>
      <c r="AV227" s="75"/>
      <c r="AW227" s="75"/>
      <c r="AX227" s="75"/>
      <c r="AY227" s="774"/>
      <c r="AZ227" s="75"/>
      <c r="BA227" s="75"/>
      <c r="BB227" s="75"/>
      <c r="BC227" s="774"/>
      <c r="BD227" s="75"/>
    </row>
    <row r="228" spans="1:56" ht="15.75" customHeight="1">
      <c r="A228" s="17"/>
      <c r="B228" s="17"/>
      <c r="C228" s="17"/>
      <c r="D228" s="17"/>
      <c r="E228" s="17"/>
      <c r="F228" s="17"/>
      <c r="G228" s="17"/>
      <c r="H228" s="919" t="s">
        <v>202</v>
      </c>
      <c r="I228" s="919"/>
      <c r="J228" s="919"/>
      <c r="K228" s="919"/>
      <c r="L228" s="919"/>
      <c r="M228" s="919"/>
      <c r="N228" s="919"/>
      <c r="O228" s="919"/>
      <c r="P228" s="17"/>
      <c r="Q228" s="630" t="s">
        <v>727</v>
      </c>
      <c r="R228" s="24"/>
      <c r="S228" s="24"/>
      <c r="T228" s="24"/>
      <c r="U228" s="25"/>
      <c r="V228" s="25"/>
      <c r="W228" s="25"/>
      <c r="X228" s="24"/>
      <c r="Y228" s="24"/>
      <c r="Z228" s="24"/>
      <c r="AA228" s="24"/>
      <c r="AB228" s="24"/>
      <c r="AC228" s="17"/>
      <c r="AD228" s="17"/>
      <c r="AE228" s="24"/>
      <c r="AF228" s="24"/>
      <c r="AG228" s="24"/>
      <c r="AH228" s="24"/>
      <c r="AI228" s="24"/>
      <c r="AJ228" s="24"/>
      <c r="AK228" s="24"/>
      <c r="AL228" s="201"/>
      <c r="AM228" s="201"/>
      <c r="AN228" s="201"/>
      <c r="AO228" s="201"/>
      <c r="AP228" s="201"/>
      <c r="AQ228" s="201"/>
      <c r="AR228" s="24"/>
      <c r="AS228" s="201"/>
      <c r="AT228" s="201"/>
      <c r="AU228" s="24"/>
      <c r="AV228" s="24"/>
      <c r="AW228" s="24"/>
      <c r="AX228" s="24"/>
      <c r="AY228" s="778"/>
      <c r="AZ228" s="24"/>
      <c r="BA228" s="24"/>
      <c r="BB228" s="24"/>
      <c r="BC228" s="778"/>
      <c r="BD228" s="24"/>
    </row>
    <row r="229" spans="1:56" ht="15.75" customHeight="1">
      <c r="A229" s="17"/>
      <c r="B229" s="17"/>
      <c r="C229" s="17"/>
      <c r="D229" s="17"/>
      <c r="E229" s="17"/>
      <c r="F229" s="17"/>
      <c r="G229" s="17"/>
      <c r="H229" s="73"/>
      <c r="I229" s="73"/>
      <c r="J229" s="73"/>
      <c r="K229" s="73"/>
      <c r="L229" s="73"/>
      <c r="M229" s="73"/>
      <c r="N229" s="73"/>
      <c r="O229" s="73"/>
      <c r="P229" s="17"/>
      <c r="Q229" s="630"/>
      <c r="R229" s="24"/>
      <c r="S229" s="24"/>
      <c r="T229" s="24"/>
      <c r="U229" s="25"/>
      <c r="V229" s="25"/>
      <c r="W229" s="25"/>
      <c r="X229" s="24"/>
      <c r="Y229" s="24"/>
      <c r="Z229" s="24"/>
      <c r="AA229" s="24"/>
      <c r="AB229" s="24"/>
      <c r="AC229" s="17"/>
      <c r="AD229" s="17"/>
      <c r="AE229" s="24"/>
      <c r="AF229" s="24"/>
      <c r="AG229" s="24"/>
      <c r="AH229" s="24"/>
      <c r="AI229" s="24"/>
      <c r="AJ229" s="24"/>
      <c r="AK229" s="24"/>
      <c r="AL229" s="201"/>
      <c r="AM229" s="201"/>
      <c r="AN229" s="201"/>
      <c r="AO229" s="201"/>
      <c r="AP229" s="201"/>
      <c r="AQ229" s="201"/>
      <c r="AR229" s="24"/>
      <c r="AS229" s="201"/>
      <c r="AT229" s="201"/>
      <c r="AU229" s="24"/>
      <c r="AV229" s="24"/>
      <c r="AW229" s="24"/>
      <c r="AX229" s="24"/>
      <c r="AY229" s="778"/>
      <c r="AZ229" s="24"/>
      <c r="BA229" s="24"/>
      <c r="BB229" s="24"/>
      <c r="BC229" s="778"/>
      <c r="BD229" s="24"/>
    </row>
    <row r="230" spans="1:56" ht="10.5" customHeight="1">
      <c r="A230" s="74"/>
      <c r="B230" s="74"/>
      <c r="C230" s="74"/>
      <c r="D230" s="74"/>
      <c r="E230" s="74"/>
      <c r="F230" s="74"/>
      <c r="G230" s="74"/>
      <c r="H230" s="74"/>
      <c r="I230" s="74"/>
      <c r="J230" s="74"/>
      <c r="K230" s="74"/>
      <c r="L230" s="74"/>
      <c r="M230" s="74"/>
      <c r="N230" s="74"/>
      <c r="O230" s="74"/>
      <c r="P230" s="74"/>
      <c r="Q230" s="74"/>
      <c r="R230" s="75"/>
      <c r="S230" s="75"/>
      <c r="T230" s="75"/>
      <c r="U230" s="76"/>
      <c r="V230" s="76"/>
      <c r="W230" s="76"/>
      <c r="X230" s="75"/>
      <c r="Y230" s="75"/>
      <c r="Z230" s="75"/>
      <c r="AA230" s="75"/>
      <c r="AB230" s="75"/>
      <c r="AC230" s="74"/>
      <c r="AD230" s="74"/>
      <c r="AE230" s="75"/>
      <c r="AF230" s="75"/>
      <c r="AG230" s="75"/>
      <c r="AH230" s="75"/>
      <c r="AI230" s="75"/>
      <c r="AJ230" s="75"/>
      <c r="AK230" s="75"/>
      <c r="AL230" s="200"/>
      <c r="AM230" s="200"/>
      <c r="AN230" s="200"/>
      <c r="AO230" s="200"/>
      <c r="AP230" s="200"/>
      <c r="AQ230" s="200"/>
      <c r="AR230" s="75"/>
      <c r="AS230" s="200"/>
      <c r="AT230" s="200"/>
      <c r="AU230" s="75"/>
      <c r="AV230" s="75"/>
      <c r="AW230" s="75"/>
      <c r="AX230" s="75"/>
      <c r="AY230" s="774"/>
      <c r="AZ230" s="75"/>
      <c r="BA230" s="75"/>
      <c r="BB230" s="75"/>
      <c r="BC230" s="774"/>
      <c r="BD230" s="75"/>
    </row>
    <row r="231" spans="1:60" ht="15.75" customHeight="1">
      <c r="A231" s="14" t="s">
        <v>305</v>
      </c>
      <c r="B231" s="26"/>
      <c r="C231" s="26"/>
      <c r="D231" s="26"/>
      <c r="E231" s="29"/>
      <c r="F231" s="896" t="s">
        <v>305</v>
      </c>
      <c r="G231" s="896"/>
      <c r="H231" s="896"/>
      <c r="I231" s="896"/>
      <c r="J231" s="896"/>
      <c r="K231" s="896"/>
      <c r="L231" s="896"/>
      <c r="M231" s="884" t="s">
        <v>726</v>
      </c>
      <c r="N231" s="884"/>
      <c r="O231" s="884"/>
      <c r="P231" s="884"/>
      <c r="Q231" s="884"/>
      <c r="R231" s="884"/>
      <c r="S231" s="884"/>
      <c r="T231" s="884"/>
      <c r="U231" s="884"/>
      <c r="V231" s="884"/>
      <c r="W231" s="884"/>
      <c r="X231" s="884"/>
      <c r="Y231" s="884"/>
      <c r="Z231" s="884"/>
      <c r="AA231" s="884"/>
      <c r="AB231" s="884"/>
      <c r="AC231" s="884"/>
      <c r="AD231" s="884"/>
      <c r="AE231" s="884"/>
      <c r="AF231" s="884"/>
      <c r="AG231" s="884"/>
      <c r="AH231" s="884"/>
      <c r="AI231" s="884"/>
      <c r="AJ231" s="884"/>
      <c r="AK231" s="884"/>
      <c r="AL231" s="884"/>
      <c r="AM231" s="884"/>
      <c r="AN231" s="884"/>
      <c r="AO231" s="884"/>
      <c r="AP231" s="884"/>
      <c r="AQ231" s="884"/>
      <c r="AR231" s="884"/>
      <c r="AS231" s="884"/>
      <c r="AT231" s="884"/>
      <c r="AU231" s="884"/>
      <c r="AV231" s="884"/>
      <c r="AW231" s="884"/>
      <c r="AX231" s="884"/>
      <c r="AY231" s="884"/>
      <c r="AZ231" s="884"/>
      <c r="BA231" s="884"/>
      <c r="BB231" s="884"/>
      <c r="BC231" s="884"/>
      <c r="BD231" s="884"/>
      <c r="BE231" s="884"/>
      <c r="BF231" s="884"/>
      <c r="BG231" s="884"/>
      <c r="BH231" s="884"/>
    </row>
    <row r="232" spans="1:60" s="23" customFormat="1" ht="15.75" customHeight="1">
      <c r="A232" s="9" t="s">
        <v>306</v>
      </c>
      <c r="B232" s="5"/>
      <c r="C232" s="5"/>
      <c r="D232" s="5"/>
      <c r="E232" s="29"/>
      <c r="F232" s="896" t="s">
        <v>306</v>
      </c>
      <c r="G232" s="896"/>
      <c r="H232" s="896"/>
      <c r="I232" s="896"/>
      <c r="J232" s="896"/>
      <c r="K232" s="896"/>
      <c r="L232" s="896"/>
      <c r="M232" s="884" t="s">
        <v>685</v>
      </c>
      <c r="N232" s="884"/>
      <c r="O232" s="884"/>
      <c r="P232" s="884"/>
      <c r="Q232" s="884"/>
      <c r="R232" s="884"/>
      <c r="S232" s="884"/>
      <c r="T232" s="884"/>
      <c r="U232" s="884"/>
      <c r="V232" s="884"/>
      <c r="W232" s="884"/>
      <c r="X232" s="884"/>
      <c r="Y232" s="884"/>
      <c r="Z232" s="884"/>
      <c r="AA232" s="884"/>
      <c r="AB232" s="884"/>
      <c r="AC232" s="884"/>
      <c r="AD232" s="884"/>
      <c r="AE232" s="884"/>
      <c r="AF232" s="884"/>
      <c r="AG232" s="884"/>
      <c r="AH232" s="884"/>
      <c r="AI232" s="884"/>
      <c r="AJ232" s="884"/>
      <c r="AK232" s="884"/>
      <c r="AL232" s="884"/>
      <c r="AM232" s="884"/>
      <c r="AN232" s="884"/>
      <c r="AO232" s="884"/>
      <c r="AP232" s="884"/>
      <c r="AQ232" s="884"/>
      <c r="AR232" s="884"/>
      <c r="AS232" s="884"/>
      <c r="AT232" s="884"/>
      <c r="AU232" s="884"/>
      <c r="AV232" s="884"/>
      <c r="AW232" s="884"/>
      <c r="AX232" s="884"/>
      <c r="AY232" s="884"/>
      <c r="AZ232" s="884"/>
      <c r="BA232" s="884"/>
      <c r="BB232" s="884"/>
      <c r="BC232" s="884"/>
      <c r="BD232" s="884"/>
      <c r="BE232" s="884"/>
      <c r="BF232" s="884"/>
      <c r="BG232" s="884"/>
      <c r="BH232" s="884"/>
    </row>
    <row r="233" spans="1:60" s="23" customFormat="1" ht="15.75" customHeight="1">
      <c r="A233" s="101" t="s">
        <v>307</v>
      </c>
      <c r="B233" s="106"/>
      <c r="C233" s="106"/>
      <c r="D233" s="106"/>
      <c r="E233" s="29"/>
      <c r="F233" s="896" t="s">
        <v>307</v>
      </c>
      <c r="G233" s="896"/>
      <c r="H233" s="896"/>
      <c r="I233" s="896"/>
      <c r="J233" s="896"/>
      <c r="K233" s="896"/>
      <c r="L233" s="896"/>
      <c r="M233" s="884" t="s">
        <v>308</v>
      </c>
      <c r="N233" s="884"/>
      <c r="O233" s="884"/>
      <c r="P233" s="884"/>
      <c r="Q233" s="884"/>
      <c r="R233" s="884"/>
      <c r="S233" s="884"/>
      <c r="T233" s="884"/>
      <c r="U233" s="884"/>
      <c r="V233" s="884"/>
      <c r="W233" s="884"/>
      <c r="X233" s="884"/>
      <c r="Y233" s="884"/>
      <c r="Z233" s="884"/>
      <c r="AA233" s="884"/>
      <c r="AB233" s="884"/>
      <c r="AC233" s="884"/>
      <c r="AD233" s="884"/>
      <c r="AE233" s="884"/>
      <c r="AF233" s="884"/>
      <c r="AG233" s="884"/>
      <c r="AH233" s="884"/>
      <c r="AI233" s="884"/>
      <c r="AJ233" s="884"/>
      <c r="AK233" s="884"/>
      <c r="AL233" s="884"/>
      <c r="AM233" s="884"/>
      <c r="AN233" s="884"/>
      <c r="AO233" s="884"/>
      <c r="AP233" s="884"/>
      <c r="AQ233" s="884"/>
      <c r="AR233" s="884"/>
      <c r="AS233" s="884"/>
      <c r="AT233" s="884"/>
      <c r="AU233" s="884"/>
      <c r="AV233" s="884"/>
      <c r="AW233" s="884"/>
      <c r="AX233" s="884"/>
      <c r="AY233" s="884"/>
      <c r="AZ233" s="884"/>
      <c r="BA233" s="884"/>
      <c r="BB233" s="884"/>
      <c r="BC233" s="884"/>
      <c r="BD233" s="884"/>
      <c r="BE233" s="884"/>
      <c r="BF233" s="884"/>
      <c r="BG233" s="884"/>
      <c r="BH233" s="884"/>
    </row>
    <row r="234" spans="1:60" s="23" customFormat="1" ht="15.75" hidden="1">
      <c r="A234" s="692"/>
      <c r="B234" s="29"/>
      <c r="C234" s="29"/>
      <c r="D234" s="29"/>
      <c r="E234" s="29"/>
      <c r="F234" s="693"/>
      <c r="G234" s="693"/>
      <c r="H234" s="693"/>
      <c r="I234" s="693"/>
      <c r="J234" s="693"/>
      <c r="K234" s="693"/>
      <c r="L234" s="693"/>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c r="AM234" s="163"/>
      <c r="AN234" s="163"/>
      <c r="AO234" s="163"/>
      <c r="AP234" s="691"/>
      <c r="AQ234" s="163"/>
      <c r="AR234" s="163"/>
      <c r="AS234" s="163"/>
      <c r="AT234" s="163"/>
      <c r="AU234" s="163"/>
      <c r="AV234" s="163"/>
      <c r="AW234" s="163"/>
      <c r="AX234" s="163"/>
      <c r="AY234" s="782"/>
      <c r="AZ234" s="163"/>
      <c r="BC234" s="782"/>
      <c r="BD234" s="163"/>
      <c r="BE234" s="734"/>
      <c r="BF234" s="70"/>
      <c r="BG234" s="70"/>
      <c r="BH234" s="70"/>
    </row>
    <row r="235" spans="1:60" s="23" customFormat="1" ht="15.75" hidden="1">
      <c r="A235" s="692"/>
      <c r="B235" s="29"/>
      <c r="C235" s="29"/>
      <c r="D235" s="29"/>
      <c r="E235" s="29"/>
      <c r="F235" s="95"/>
      <c r="G235" s="29"/>
      <c r="H235" s="29"/>
      <c r="I235" s="29"/>
      <c r="J235" s="27"/>
      <c r="K235" s="27"/>
      <c r="L235" s="27"/>
      <c r="M235" s="894"/>
      <c r="N235" s="894"/>
      <c r="O235" s="894"/>
      <c r="P235" s="894"/>
      <c r="Q235" s="894"/>
      <c r="R235" s="894"/>
      <c r="S235" s="894"/>
      <c r="T235" s="894"/>
      <c r="U235" s="894"/>
      <c r="V235" s="894"/>
      <c r="W235" s="894"/>
      <c r="X235" s="894"/>
      <c r="Y235" s="894"/>
      <c r="Z235" s="894"/>
      <c r="AA235" s="894"/>
      <c r="AB235" s="894"/>
      <c r="AC235" s="894"/>
      <c r="AD235" s="894"/>
      <c r="AE235" s="894"/>
      <c r="AF235" s="894"/>
      <c r="AG235" s="894"/>
      <c r="AH235" s="894"/>
      <c r="AI235" s="894"/>
      <c r="AJ235" s="894"/>
      <c r="AK235" s="894"/>
      <c r="AL235" s="894"/>
      <c r="AM235" s="894"/>
      <c r="AN235" s="894"/>
      <c r="AO235" s="894"/>
      <c r="AP235" s="894"/>
      <c r="AQ235" s="894"/>
      <c r="AR235" s="894"/>
      <c r="AS235" s="894"/>
      <c r="AT235" s="894"/>
      <c r="AU235" s="894"/>
      <c r="AV235" s="894"/>
      <c r="AW235" s="894"/>
      <c r="AX235" s="894"/>
      <c r="AY235" s="894"/>
      <c r="AZ235" s="894"/>
      <c r="BC235" s="237"/>
      <c r="BE235" s="734"/>
      <c r="BF235" s="70"/>
      <c r="BG235" s="70"/>
      <c r="BH235" s="70"/>
    </row>
    <row r="236" spans="1:60" s="23" customFormat="1" ht="16.5" hidden="1" thickBot="1">
      <c r="A236" s="692"/>
      <c r="B236" s="29"/>
      <c r="C236" s="29"/>
      <c r="D236" s="29"/>
      <c r="E236" s="29"/>
      <c r="F236" s="514"/>
      <c r="G236" s="502"/>
      <c r="H236" s="502"/>
      <c r="I236" s="502"/>
      <c r="J236" s="503"/>
      <c r="K236" s="503"/>
      <c r="L236" s="503"/>
      <c r="M236" s="900"/>
      <c r="N236" s="900"/>
      <c r="O236" s="900"/>
      <c r="P236" s="900"/>
      <c r="Q236" s="900"/>
      <c r="R236" s="900"/>
      <c r="S236" s="900"/>
      <c r="T236" s="900"/>
      <c r="U236" s="900"/>
      <c r="V236" s="900"/>
      <c r="W236" s="900"/>
      <c r="X236" s="900"/>
      <c r="Y236" s="900"/>
      <c r="Z236" s="900"/>
      <c r="AA236" s="900"/>
      <c r="AB236" s="900"/>
      <c r="AC236" s="900"/>
      <c r="AD236" s="900"/>
      <c r="AE236" s="900"/>
      <c r="AF236" s="900"/>
      <c r="AG236" s="900"/>
      <c r="AH236" s="900"/>
      <c r="AI236" s="900"/>
      <c r="AJ236" s="900"/>
      <c r="AK236" s="900"/>
      <c r="AL236" s="900"/>
      <c r="AM236" s="900"/>
      <c r="AN236" s="900"/>
      <c r="AO236" s="900"/>
      <c r="AP236" s="900"/>
      <c r="AQ236" s="900"/>
      <c r="AR236" s="900"/>
      <c r="AS236" s="900"/>
      <c r="AT236" s="900"/>
      <c r="AU236" s="900"/>
      <c r="AV236" s="900"/>
      <c r="AW236" s="900"/>
      <c r="AX236" s="900"/>
      <c r="AY236" s="900"/>
      <c r="AZ236" s="932"/>
      <c r="BC236" s="237"/>
      <c r="BE236" s="734"/>
      <c r="BF236" s="70"/>
      <c r="BG236" s="70"/>
      <c r="BH236" s="70"/>
    </row>
    <row r="237" spans="1:60" s="23" customFormat="1" ht="16.5" thickBot="1">
      <c r="A237" s="692"/>
      <c r="B237" s="29"/>
      <c r="C237" s="29"/>
      <c r="D237" s="29"/>
      <c r="E237" s="29"/>
      <c r="F237" s="690"/>
      <c r="G237" s="690"/>
      <c r="H237" s="690"/>
      <c r="I237" s="690"/>
      <c r="J237" s="690"/>
      <c r="K237" s="690"/>
      <c r="L237" s="690"/>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c r="AM237" s="163"/>
      <c r="AN237" s="163"/>
      <c r="AO237" s="163"/>
      <c r="AP237" s="163"/>
      <c r="AQ237" s="163"/>
      <c r="AR237" s="163"/>
      <c r="AS237" s="163"/>
      <c r="AT237" s="163"/>
      <c r="AU237" s="163"/>
      <c r="AV237" s="163"/>
      <c r="AW237" s="163"/>
      <c r="AX237" s="163"/>
      <c r="AY237" s="782"/>
      <c r="AZ237" s="163"/>
      <c r="BC237" s="782"/>
      <c r="BD237" s="163"/>
      <c r="BE237" s="734"/>
      <c r="BF237" s="70"/>
      <c r="BG237" s="70"/>
      <c r="BH237" s="70"/>
    </row>
    <row r="238" spans="1:56" ht="10.5" customHeight="1" hidden="1" thickBot="1">
      <c r="A238" s="535"/>
      <c r="B238" s="502"/>
      <c r="C238" s="502"/>
      <c r="D238" s="502"/>
      <c r="E238" s="502"/>
      <c r="F238" s="694"/>
      <c r="G238" s="694"/>
      <c r="H238" s="694"/>
      <c r="I238" s="694"/>
      <c r="J238" s="694"/>
      <c r="K238" s="694"/>
      <c r="L238" s="694"/>
      <c r="M238" s="613"/>
      <c r="N238" s="613"/>
      <c r="O238" s="613"/>
      <c r="P238" s="613"/>
      <c r="Q238" s="613"/>
      <c r="R238" s="536"/>
      <c r="S238" s="536"/>
      <c r="T238" s="536"/>
      <c r="U238" s="536"/>
      <c r="V238" s="536"/>
      <c r="W238" s="536"/>
      <c r="X238" s="536"/>
      <c r="Y238" s="536"/>
      <c r="Z238" s="536"/>
      <c r="AA238" s="536"/>
      <c r="AB238" s="536"/>
      <c r="AC238" s="507"/>
      <c r="AD238" s="507"/>
      <c r="AE238" s="507"/>
      <c r="AF238" s="507"/>
      <c r="AG238" s="515"/>
      <c r="AH238" s="515"/>
      <c r="AI238" s="515"/>
      <c r="AJ238" s="515"/>
      <c r="AK238" s="515"/>
      <c r="AL238" s="516"/>
      <c r="AM238" s="516"/>
      <c r="AN238" s="516"/>
      <c r="AO238" s="516"/>
      <c r="AP238" s="517"/>
      <c r="AQ238" s="509"/>
      <c r="AR238" s="515"/>
      <c r="AS238" s="516"/>
      <c r="AT238" s="516"/>
      <c r="AU238" s="515"/>
      <c r="AV238" s="515"/>
      <c r="AW238" s="515"/>
      <c r="AX238" s="515"/>
      <c r="AY238" s="779"/>
      <c r="AZ238" s="515"/>
      <c r="BA238" s="582"/>
      <c r="BB238" s="582"/>
      <c r="BC238" s="779"/>
      <c r="BD238" s="515"/>
    </row>
    <row r="239" spans="1:60" ht="39" customHeight="1" thickBot="1">
      <c r="A239" s="886" t="s">
        <v>0</v>
      </c>
      <c r="B239" s="886"/>
      <c r="C239" s="886"/>
      <c r="D239" s="10" t="s">
        <v>1</v>
      </c>
      <c r="E239" s="412" t="s">
        <v>574</v>
      </c>
      <c r="F239" s="887" t="s">
        <v>196</v>
      </c>
      <c r="G239" s="888"/>
      <c r="H239" s="888"/>
      <c r="I239" s="889"/>
      <c r="J239" s="890" t="s">
        <v>195</v>
      </c>
      <c r="K239" s="888"/>
      <c r="L239" s="888"/>
      <c r="M239" s="888"/>
      <c r="N239" s="888"/>
      <c r="O239" s="891"/>
      <c r="P239" s="414" t="s">
        <v>311</v>
      </c>
      <c r="Q239" s="413" t="s">
        <v>302</v>
      </c>
      <c r="R239" s="408" t="s">
        <v>377</v>
      </c>
      <c r="S239" s="408" t="s">
        <v>179</v>
      </c>
      <c r="T239" s="408" t="s">
        <v>378</v>
      </c>
      <c r="U239" s="409" t="s">
        <v>180</v>
      </c>
      <c r="V239" s="409" t="s">
        <v>379</v>
      </c>
      <c r="W239" s="409" t="s">
        <v>381</v>
      </c>
      <c r="X239" s="408"/>
      <c r="Y239" s="408" t="s">
        <v>421</v>
      </c>
      <c r="Z239" s="410" t="s">
        <v>427</v>
      </c>
      <c r="AA239" s="408" t="s">
        <v>181</v>
      </c>
      <c r="AB239" s="408" t="s">
        <v>380</v>
      </c>
      <c r="AC239" s="411"/>
      <c r="AD239" s="411"/>
      <c r="AE239" s="410" t="s">
        <v>422</v>
      </c>
      <c r="AF239" s="410" t="s">
        <v>437</v>
      </c>
      <c r="AG239" s="410" t="s">
        <v>436</v>
      </c>
      <c r="AH239" s="415" t="s">
        <v>434</v>
      </c>
      <c r="AI239" s="417" t="s">
        <v>465</v>
      </c>
      <c r="AJ239" s="416" t="s">
        <v>435</v>
      </c>
      <c r="AK239" s="410" t="s">
        <v>507</v>
      </c>
      <c r="AL239" s="415" t="s">
        <v>506</v>
      </c>
      <c r="AM239" s="417" t="s">
        <v>571</v>
      </c>
      <c r="AN239" s="427" t="s">
        <v>577</v>
      </c>
      <c r="AO239" s="417" t="s">
        <v>583</v>
      </c>
      <c r="AP239" s="428" t="s">
        <v>591</v>
      </c>
      <c r="AQ239" s="428" t="s">
        <v>644</v>
      </c>
      <c r="AR239" s="426" t="s">
        <v>650</v>
      </c>
      <c r="AS239" s="417" t="s">
        <v>657</v>
      </c>
      <c r="AT239" s="632" t="s">
        <v>732</v>
      </c>
      <c r="AU239" s="640" t="s">
        <v>850</v>
      </c>
      <c r="AV239" s="640" t="s">
        <v>849</v>
      </c>
      <c r="AW239" s="646" t="s">
        <v>785</v>
      </c>
      <c r="AX239" s="498" t="s">
        <v>758</v>
      </c>
      <c r="AY239" s="766" t="s">
        <v>801</v>
      </c>
      <c r="AZ239" s="767" t="s">
        <v>605</v>
      </c>
      <c r="BA239" s="768" t="s">
        <v>781</v>
      </c>
      <c r="BB239" s="768" t="s">
        <v>782</v>
      </c>
      <c r="BC239" s="766" t="s">
        <v>889</v>
      </c>
      <c r="BD239" s="714" t="s">
        <v>843</v>
      </c>
      <c r="BE239" s="714" t="s">
        <v>836</v>
      </c>
      <c r="BF239" s="816" t="s">
        <v>852</v>
      </c>
      <c r="BG239" s="640" t="s">
        <v>853</v>
      </c>
      <c r="BH239" s="766" t="s">
        <v>854</v>
      </c>
    </row>
    <row r="240" spans="1:60" s="23" customFormat="1" ht="15.75">
      <c r="A240" s="12">
        <v>2</v>
      </c>
      <c r="B240" s="13">
        <v>1</v>
      </c>
      <c r="C240" s="13"/>
      <c r="D240" s="11" t="s">
        <v>3</v>
      </c>
      <c r="E240" s="189">
        <v>176</v>
      </c>
      <c r="F240" s="10" t="s">
        <v>84</v>
      </c>
      <c r="G240" s="11" t="s">
        <v>11</v>
      </c>
      <c r="H240" s="11" t="s">
        <v>5</v>
      </c>
      <c r="I240" s="11"/>
      <c r="J240" s="10" t="s">
        <v>6</v>
      </c>
      <c r="K240" s="11" t="s">
        <v>12</v>
      </c>
      <c r="L240" s="11" t="s">
        <v>11</v>
      </c>
      <c r="M240" s="11" t="s">
        <v>13</v>
      </c>
      <c r="N240" s="11"/>
      <c r="O240" s="11"/>
      <c r="P240" s="22" t="s">
        <v>7</v>
      </c>
      <c r="Q240" s="79" t="s">
        <v>728</v>
      </c>
      <c r="R240" s="32">
        <v>650</v>
      </c>
      <c r="S240" s="32">
        <v>0</v>
      </c>
      <c r="T240" s="33">
        <f>R240+S240</f>
        <v>650</v>
      </c>
      <c r="U240" s="34">
        <v>-535.49</v>
      </c>
      <c r="V240" s="34">
        <v>401.69</v>
      </c>
      <c r="W240" s="143">
        <f aca="true" t="shared" si="64" ref="W240:W253">V240/T240</f>
        <v>0.6179846153846154</v>
      </c>
      <c r="X240" s="32"/>
      <c r="Y240" s="32">
        <v>1250</v>
      </c>
      <c r="Z240" s="32">
        <v>1250</v>
      </c>
      <c r="AA240" s="32">
        <v>600</v>
      </c>
      <c r="AB240" s="32">
        <v>600</v>
      </c>
      <c r="AC240" s="4"/>
      <c r="AD240" s="4"/>
      <c r="AE240" s="32"/>
      <c r="AF240" s="32">
        <v>535.49</v>
      </c>
      <c r="AG240" s="32">
        <f>Z240+AE240</f>
        <v>1250</v>
      </c>
      <c r="AH240" s="32">
        <v>1426.54</v>
      </c>
      <c r="AI240" s="32">
        <v>944.28</v>
      </c>
      <c r="AJ240" s="67">
        <v>1500</v>
      </c>
      <c r="AK240" s="32">
        <v>2600</v>
      </c>
      <c r="AL240" s="32">
        <v>2375.02</v>
      </c>
      <c r="AM240" s="32">
        <v>2500</v>
      </c>
      <c r="AN240" s="32">
        <v>2500</v>
      </c>
      <c r="AO240" s="32">
        <v>2500</v>
      </c>
      <c r="AP240" s="32">
        <v>2500</v>
      </c>
      <c r="AQ240" s="32">
        <v>2500</v>
      </c>
      <c r="AR240" s="67">
        <v>2500</v>
      </c>
      <c r="AS240" s="32">
        <v>675</v>
      </c>
      <c r="AT240" s="32">
        <v>2500</v>
      </c>
      <c r="AU240" s="32">
        <v>632</v>
      </c>
      <c r="AV240" s="32">
        <v>992.52</v>
      </c>
      <c r="AW240" s="682">
        <v>99.3</v>
      </c>
      <c r="AX240" s="32">
        <v>804.52</v>
      </c>
      <c r="AY240" s="234">
        <v>1000</v>
      </c>
      <c r="AZ240" s="32">
        <v>1000</v>
      </c>
      <c r="BA240" s="119">
        <v>1000</v>
      </c>
      <c r="BB240" s="119">
        <v>1000</v>
      </c>
      <c r="BC240" s="234">
        <v>1000</v>
      </c>
      <c r="BD240" s="234">
        <v>207</v>
      </c>
      <c r="BE240" s="731">
        <f aca="true" t="shared" si="65" ref="BE240:BE245">BD240/BC240*100</f>
        <v>20.7</v>
      </c>
      <c r="BF240" s="824">
        <v>1000</v>
      </c>
      <c r="BG240" s="119">
        <v>1000</v>
      </c>
      <c r="BH240" s="119">
        <v>1000</v>
      </c>
    </row>
    <row r="241" spans="1:60" s="23" customFormat="1" ht="15.75">
      <c r="A241" s="12"/>
      <c r="B241" s="13"/>
      <c r="C241" s="13"/>
      <c r="D241" s="11"/>
      <c r="E241" s="189">
        <v>177</v>
      </c>
      <c r="F241" s="10" t="s">
        <v>84</v>
      </c>
      <c r="G241" s="11" t="s">
        <v>11</v>
      </c>
      <c r="H241" s="11" t="s">
        <v>5</v>
      </c>
      <c r="I241" s="11"/>
      <c r="J241" s="10" t="s">
        <v>6</v>
      </c>
      <c r="K241" s="11" t="s">
        <v>12</v>
      </c>
      <c r="L241" s="11" t="s">
        <v>11</v>
      </c>
      <c r="M241" s="11" t="s">
        <v>13</v>
      </c>
      <c r="N241" s="11">
        <v>1</v>
      </c>
      <c r="O241" s="11"/>
      <c r="P241" s="22" t="s">
        <v>7</v>
      </c>
      <c r="Q241" s="79" t="s">
        <v>729</v>
      </c>
      <c r="R241" s="32"/>
      <c r="S241" s="32"/>
      <c r="T241" s="33"/>
      <c r="U241" s="34"/>
      <c r="V241" s="34"/>
      <c r="W241" s="143"/>
      <c r="X241" s="32"/>
      <c r="Y241" s="32"/>
      <c r="Z241" s="32"/>
      <c r="AA241" s="32"/>
      <c r="AB241" s="32"/>
      <c r="AC241" s="4"/>
      <c r="AD241" s="4"/>
      <c r="AE241" s="32"/>
      <c r="AF241" s="32"/>
      <c r="AG241" s="32"/>
      <c r="AH241" s="32"/>
      <c r="AI241" s="32"/>
      <c r="AJ241" s="67"/>
      <c r="AK241" s="32"/>
      <c r="AL241" s="32"/>
      <c r="AM241" s="32"/>
      <c r="AN241" s="32"/>
      <c r="AO241" s="32"/>
      <c r="AP241" s="32"/>
      <c r="AQ241" s="32"/>
      <c r="AR241" s="67"/>
      <c r="AS241" s="32"/>
      <c r="AT241" s="32"/>
      <c r="AU241" s="32"/>
      <c r="AV241" s="32">
        <v>952.31</v>
      </c>
      <c r="AW241" s="682">
        <v>59.5</v>
      </c>
      <c r="AX241" s="32">
        <v>951</v>
      </c>
      <c r="AY241" s="234">
        <v>1600</v>
      </c>
      <c r="AZ241" s="32">
        <v>1600</v>
      </c>
      <c r="BA241" s="32">
        <v>1600</v>
      </c>
      <c r="BB241" s="32">
        <v>1600</v>
      </c>
      <c r="BC241" s="234">
        <v>1600</v>
      </c>
      <c r="BD241" s="234">
        <v>327</v>
      </c>
      <c r="BE241" s="731">
        <f t="shared" si="65"/>
        <v>20.4375</v>
      </c>
      <c r="BF241" s="822">
        <v>1500</v>
      </c>
      <c r="BG241" s="32">
        <v>1500</v>
      </c>
      <c r="BH241" s="32">
        <v>1500</v>
      </c>
    </row>
    <row r="242" spans="1:60" s="56" customFormat="1" ht="15.75">
      <c r="A242" s="12">
        <v>2</v>
      </c>
      <c r="B242" s="13">
        <v>1</v>
      </c>
      <c r="C242" s="13"/>
      <c r="D242" s="11" t="s">
        <v>3</v>
      </c>
      <c r="E242" s="189">
        <v>178</v>
      </c>
      <c r="F242" s="10" t="s">
        <v>84</v>
      </c>
      <c r="G242" s="11" t="s">
        <v>11</v>
      </c>
      <c r="H242" s="11" t="s">
        <v>5</v>
      </c>
      <c r="I242" s="11"/>
      <c r="J242" s="10" t="s">
        <v>6</v>
      </c>
      <c r="K242" s="11" t="s">
        <v>12</v>
      </c>
      <c r="L242" s="11" t="s">
        <v>11</v>
      </c>
      <c r="M242" s="11" t="s">
        <v>15</v>
      </c>
      <c r="N242" s="11"/>
      <c r="O242" s="11"/>
      <c r="P242" s="22" t="s">
        <v>7</v>
      </c>
      <c r="Q242" s="79" t="s">
        <v>686</v>
      </c>
      <c r="R242" s="32">
        <v>20</v>
      </c>
      <c r="S242" s="32">
        <v>0</v>
      </c>
      <c r="T242" s="33">
        <f>R242+S242</f>
        <v>20</v>
      </c>
      <c r="U242" s="34">
        <v>29.1</v>
      </c>
      <c r="V242" s="34">
        <v>131.23</v>
      </c>
      <c r="W242" s="143">
        <f t="shared" si="64"/>
        <v>6.5615</v>
      </c>
      <c r="X242" s="32">
        <v>130</v>
      </c>
      <c r="Y242" s="32">
        <v>150</v>
      </c>
      <c r="Z242" s="32">
        <v>150</v>
      </c>
      <c r="AA242" s="32">
        <v>20</v>
      </c>
      <c r="AB242" s="32">
        <v>20</v>
      </c>
      <c r="AC242" s="4"/>
      <c r="AD242" s="4"/>
      <c r="AE242" s="32"/>
      <c r="AF242" s="32">
        <v>-29.1</v>
      </c>
      <c r="AG242" s="32">
        <f>Z242+AE242</f>
        <v>150</v>
      </c>
      <c r="AH242" s="32">
        <v>-10.07</v>
      </c>
      <c r="AI242" s="32">
        <v>26.61</v>
      </c>
      <c r="AJ242" s="67">
        <f>AG242</f>
        <v>150</v>
      </c>
      <c r="AK242" s="32"/>
      <c r="AL242" s="32"/>
      <c r="AM242" s="32">
        <v>0</v>
      </c>
      <c r="AN242" s="32">
        <v>0</v>
      </c>
      <c r="AO242" s="32">
        <v>0</v>
      </c>
      <c r="AP242" s="32">
        <v>0</v>
      </c>
      <c r="AQ242" s="32"/>
      <c r="AR242" s="67">
        <v>0</v>
      </c>
      <c r="AS242" s="32"/>
      <c r="AT242" s="32">
        <v>50</v>
      </c>
      <c r="AU242" s="32">
        <v>70.24</v>
      </c>
      <c r="AV242" s="32">
        <v>20.13</v>
      </c>
      <c r="AW242" s="682">
        <v>4</v>
      </c>
      <c r="AX242" s="32">
        <v>322.25</v>
      </c>
      <c r="AY242" s="234">
        <v>500</v>
      </c>
      <c r="AZ242" s="32">
        <v>500</v>
      </c>
      <c r="BA242" s="32">
        <v>500</v>
      </c>
      <c r="BB242" s="32">
        <v>500</v>
      </c>
      <c r="BC242" s="234">
        <v>500</v>
      </c>
      <c r="BD242" s="234">
        <v>24.53</v>
      </c>
      <c r="BE242" s="731">
        <f t="shared" si="65"/>
        <v>4.906</v>
      </c>
      <c r="BF242" s="822">
        <v>500</v>
      </c>
      <c r="BG242" s="32">
        <v>500</v>
      </c>
      <c r="BH242" s="32">
        <v>500</v>
      </c>
    </row>
    <row r="243" spans="1:60" s="56" customFormat="1" ht="15.75" hidden="1">
      <c r="A243" s="12"/>
      <c r="B243" s="13"/>
      <c r="C243" s="13"/>
      <c r="D243" s="11"/>
      <c r="E243" s="189">
        <v>179</v>
      </c>
      <c r="F243" s="10" t="s">
        <v>84</v>
      </c>
      <c r="G243" s="11" t="s">
        <v>11</v>
      </c>
      <c r="H243" s="11" t="s">
        <v>5</v>
      </c>
      <c r="I243" s="11"/>
      <c r="J243" s="206" t="s">
        <v>6</v>
      </c>
      <c r="K243" s="154" t="s">
        <v>12</v>
      </c>
      <c r="L243" s="154">
        <v>3</v>
      </c>
      <c r="M243" s="11" t="s">
        <v>13</v>
      </c>
      <c r="N243" s="11"/>
      <c r="O243" s="11"/>
      <c r="P243" s="182">
        <v>41</v>
      </c>
      <c r="Q243" s="79" t="s">
        <v>730</v>
      </c>
      <c r="R243" s="32"/>
      <c r="S243" s="32"/>
      <c r="T243" s="33"/>
      <c r="U243" s="34"/>
      <c r="V243" s="34"/>
      <c r="W243" s="143"/>
      <c r="X243" s="32"/>
      <c r="Y243" s="32"/>
      <c r="Z243" s="32"/>
      <c r="AA243" s="32"/>
      <c r="AB243" s="32"/>
      <c r="AC243" s="4"/>
      <c r="AD243" s="4"/>
      <c r="AE243" s="32"/>
      <c r="AF243" s="32"/>
      <c r="AG243" s="32"/>
      <c r="AH243" s="32"/>
      <c r="AI243" s="32"/>
      <c r="AJ243" s="67"/>
      <c r="AK243" s="32"/>
      <c r="AL243" s="32"/>
      <c r="AM243" s="32"/>
      <c r="AN243" s="32"/>
      <c r="AO243" s="32"/>
      <c r="AP243" s="32"/>
      <c r="AQ243" s="32"/>
      <c r="AR243" s="67"/>
      <c r="AS243" s="32"/>
      <c r="AT243" s="32"/>
      <c r="AU243" s="32"/>
      <c r="AV243" s="32"/>
      <c r="AW243" s="682">
        <v>0</v>
      </c>
      <c r="AX243" s="32"/>
      <c r="AY243" s="602"/>
      <c r="AZ243" s="32">
        <v>500</v>
      </c>
      <c r="BA243" s="196"/>
      <c r="BB243" s="196"/>
      <c r="BC243" s="602"/>
      <c r="BD243" s="602"/>
      <c r="BE243" s="731" t="e">
        <f t="shared" si="65"/>
        <v>#DIV/0!</v>
      </c>
      <c r="BF243" s="830"/>
      <c r="BG243" s="67"/>
      <c r="BH243" s="67"/>
    </row>
    <row r="244" spans="1:60" s="56" customFormat="1" ht="15.75" hidden="1">
      <c r="A244" s="12"/>
      <c r="B244" s="13"/>
      <c r="C244" s="13"/>
      <c r="D244" s="11"/>
      <c r="E244" s="189">
        <v>180</v>
      </c>
      <c r="F244" s="208" t="s">
        <v>84</v>
      </c>
      <c r="G244" s="154">
        <v>2</v>
      </c>
      <c r="H244" s="154">
        <v>1</v>
      </c>
      <c r="I244" s="11"/>
      <c r="J244" s="206">
        <v>6</v>
      </c>
      <c r="K244" s="154">
        <v>3</v>
      </c>
      <c r="L244" s="154">
        <v>3</v>
      </c>
      <c r="M244" s="210" t="s">
        <v>32</v>
      </c>
      <c r="N244" s="11"/>
      <c r="O244" s="11"/>
      <c r="P244" s="182">
        <v>41</v>
      </c>
      <c r="Q244" s="79" t="s">
        <v>687</v>
      </c>
      <c r="R244" s="32"/>
      <c r="S244" s="32"/>
      <c r="T244" s="33"/>
      <c r="U244" s="34"/>
      <c r="V244" s="34"/>
      <c r="W244" s="143"/>
      <c r="X244" s="32"/>
      <c r="Y244" s="32"/>
      <c r="Z244" s="32"/>
      <c r="AA244" s="32"/>
      <c r="AB244" s="32"/>
      <c r="AC244" s="4"/>
      <c r="AD244" s="4"/>
      <c r="AE244" s="32"/>
      <c r="AF244" s="32"/>
      <c r="AG244" s="32"/>
      <c r="AH244" s="32"/>
      <c r="AI244" s="32"/>
      <c r="AJ244" s="67"/>
      <c r="AK244" s="32"/>
      <c r="AL244" s="32"/>
      <c r="AM244" s="32"/>
      <c r="AN244" s="32"/>
      <c r="AO244" s="32"/>
      <c r="AP244" s="32"/>
      <c r="AQ244" s="32"/>
      <c r="AR244" s="67"/>
      <c r="AS244" s="32"/>
      <c r="AT244" s="32"/>
      <c r="AU244" s="32"/>
      <c r="AV244" s="32"/>
      <c r="AW244" s="682">
        <v>0</v>
      </c>
      <c r="AX244" s="32"/>
      <c r="AY244" s="602"/>
      <c r="AZ244" s="32">
        <v>300</v>
      </c>
      <c r="BA244" s="196"/>
      <c r="BB244" s="196"/>
      <c r="BC244" s="602"/>
      <c r="BD244" s="602"/>
      <c r="BE244" s="731" t="e">
        <f t="shared" si="65"/>
        <v>#DIV/0!</v>
      </c>
      <c r="BF244" s="830"/>
      <c r="BG244" s="67"/>
      <c r="BH244" s="67"/>
    </row>
    <row r="245" spans="1:60" s="511" customFormat="1" ht="30">
      <c r="A245" s="12">
        <v>1</v>
      </c>
      <c r="B245" s="13">
        <v>1</v>
      </c>
      <c r="C245" s="13"/>
      <c r="D245" s="11" t="s">
        <v>3</v>
      </c>
      <c r="E245" s="189">
        <v>181</v>
      </c>
      <c r="F245" s="10" t="s">
        <v>84</v>
      </c>
      <c r="G245" s="11" t="s">
        <v>11</v>
      </c>
      <c r="H245" s="11" t="s">
        <v>5</v>
      </c>
      <c r="I245" s="11"/>
      <c r="J245" s="10" t="s">
        <v>6</v>
      </c>
      <c r="K245" s="11" t="s">
        <v>12</v>
      </c>
      <c r="L245" s="11" t="s">
        <v>8</v>
      </c>
      <c r="M245" s="11" t="s">
        <v>32</v>
      </c>
      <c r="N245" s="11"/>
      <c r="O245" s="11"/>
      <c r="P245" s="22" t="s">
        <v>7</v>
      </c>
      <c r="Q245" s="79" t="s">
        <v>688</v>
      </c>
      <c r="R245" s="32">
        <v>20000</v>
      </c>
      <c r="S245" s="32"/>
      <c r="T245" s="33">
        <v>0</v>
      </c>
      <c r="U245" s="34">
        <v>-4124.25</v>
      </c>
      <c r="V245" s="34">
        <v>0</v>
      </c>
      <c r="W245" s="143" t="e">
        <f t="shared" si="64"/>
        <v>#DIV/0!</v>
      </c>
      <c r="X245" s="32"/>
      <c r="Y245" s="32">
        <v>15000</v>
      </c>
      <c r="Z245" s="32">
        <v>0</v>
      </c>
      <c r="AA245" s="32">
        <v>0</v>
      </c>
      <c r="AB245" s="32">
        <v>0</v>
      </c>
      <c r="AC245" s="4"/>
      <c r="AD245" s="4"/>
      <c r="AE245" s="32"/>
      <c r="AF245" s="32"/>
      <c r="AG245" s="32">
        <f>Z245+AE245</f>
        <v>0</v>
      </c>
      <c r="AH245" s="32"/>
      <c r="AI245" s="32"/>
      <c r="AJ245" s="67">
        <v>1000</v>
      </c>
      <c r="AK245" s="32"/>
      <c r="AL245" s="32"/>
      <c r="AM245" s="32">
        <v>0</v>
      </c>
      <c r="AN245" s="32">
        <v>0</v>
      </c>
      <c r="AO245" s="32">
        <v>0</v>
      </c>
      <c r="AP245" s="32">
        <v>0</v>
      </c>
      <c r="AQ245" s="32"/>
      <c r="AR245" s="67">
        <v>0</v>
      </c>
      <c r="AS245" s="32"/>
      <c r="AT245" s="32"/>
      <c r="AU245" s="32"/>
      <c r="AV245" s="32">
        <v>282</v>
      </c>
      <c r="AW245" s="682">
        <v>56.4</v>
      </c>
      <c r="AX245" s="32"/>
      <c r="AY245" s="234">
        <v>500</v>
      </c>
      <c r="AZ245" s="32">
        <v>500</v>
      </c>
      <c r="BA245" s="32">
        <v>500</v>
      </c>
      <c r="BB245" s="32">
        <v>500</v>
      </c>
      <c r="BC245" s="234">
        <v>500</v>
      </c>
      <c r="BD245" s="234"/>
      <c r="BE245" s="731">
        <f t="shared" si="65"/>
        <v>0</v>
      </c>
      <c r="BF245" s="822">
        <v>200</v>
      </c>
      <c r="BG245" s="33">
        <v>500</v>
      </c>
      <c r="BH245" s="33">
        <v>500</v>
      </c>
    </row>
    <row r="246" spans="1:60" s="511" customFormat="1" ht="15.75">
      <c r="A246" s="12"/>
      <c r="B246" s="13"/>
      <c r="C246" s="13"/>
      <c r="D246" s="11"/>
      <c r="E246" s="189">
        <v>182</v>
      </c>
      <c r="F246" s="631" t="s">
        <v>84</v>
      </c>
      <c r="G246" s="376">
        <v>2</v>
      </c>
      <c r="H246" s="376">
        <v>1</v>
      </c>
      <c r="I246" s="109"/>
      <c r="J246" s="438">
        <v>6</v>
      </c>
      <c r="K246" s="376">
        <v>3</v>
      </c>
      <c r="L246" s="376">
        <v>7</v>
      </c>
      <c r="M246" s="629" t="s">
        <v>19</v>
      </c>
      <c r="N246" s="109"/>
      <c r="O246" s="109"/>
      <c r="P246" s="406">
        <v>41</v>
      </c>
      <c r="Q246" s="207" t="s">
        <v>689</v>
      </c>
      <c r="R246" s="624"/>
      <c r="S246" s="624"/>
      <c r="T246" s="625"/>
      <c r="U246" s="626"/>
      <c r="V246" s="626"/>
      <c r="W246" s="627"/>
      <c r="X246" s="624"/>
      <c r="Y246" s="624"/>
      <c r="Z246" s="624"/>
      <c r="AA246" s="624"/>
      <c r="AB246" s="624"/>
      <c r="AC246" s="4"/>
      <c r="AD246" s="4"/>
      <c r="AE246" s="624"/>
      <c r="AF246" s="624"/>
      <c r="AG246" s="624"/>
      <c r="AH246" s="624"/>
      <c r="AI246" s="624"/>
      <c r="AJ246" s="628"/>
      <c r="AK246" s="624"/>
      <c r="AL246" s="624"/>
      <c r="AM246" s="624"/>
      <c r="AN246" s="624"/>
      <c r="AO246" s="624"/>
      <c r="AP246" s="624"/>
      <c r="AQ246" s="624"/>
      <c r="AR246" s="628"/>
      <c r="AS246" s="624"/>
      <c r="AT246" s="624"/>
      <c r="AU246" s="624"/>
      <c r="AV246" s="624">
        <v>130.5</v>
      </c>
      <c r="AW246" s="685">
        <v>26.1</v>
      </c>
      <c r="AX246" s="624">
        <v>350</v>
      </c>
      <c r="AY246" s="697"/>
      <c r="AZ246" s="624">
        <v>500</v>
      </c>
      <c r="BA246" s="664"/>
      <c r="BB246" s="664"/>
      <c r="BC246" s="697"/>
      <c r="BD246" s="697"/>
      <c r="BE246" s="731"/>
      <c r="BF246" s="822">
        <v>200</v>
      </c>
      <c r="BG246" s="33">
        <v>500</v>
      </c>
      <c r="BH246" s="33">
        <v>500</v>
      </c>
    </row>
    <row r="247" spans="1:60" s="74" customFormat="1" ht="15.75" customHeight="1">
      <c r="A247" s="159">
        <v>2</v>
      </c>
      <c r="B247" s="160">
        <v>1</v>
      </c>
      <c r="C247" s="160"/>
      <c r="D247" s="147" t="s">
        <v>10</v>
      </c>
      <c r="E247" s="385">
        <v>183</v>
      </c>
      <c r="F247" s="350" t="s">
        <v>84</v>
      </c>
      <c r="G247" s="348" t="s">
        <v>11</v>
      </c>
      <c r="H247" s="348" t="s">
        <v>5</v>
      </c>
      <c r="I247" s="348"/>
      <c r="J247" s="350" t="s">
        <v>6</v>
      </c>
      <c r="K247" s="348" t="s">
        <v>12</v>
      </c>
      <c r="L247" s="348"/>
      <c r="M247" s="348"/>
      <c r="N247" s="348"/>
      <c r="O247" s="348"/>
      <c r="P247" s="355"/>
      <c r="Q247" s="300" t="s">
        <v>188</v>
      </c>
      <c r="R247" s="309">
        <f>SUM(R240:R245)</f>
        <v>20670</v>
      </c>
      <c r="S247" s="309">
        <v>0</v>
      </c>
      <c r="T247" s="309">
        <f>SUM(T240:T245)</f>
        <v>670</v>
      </c>
      <c r="U247" s="310">
        <v>-506.39</v>
      </c>
      <c r="V247" s="310">
        <f>SUM(V240:V245)</f>
        <v>532.92</v>
      </c>
      <c r="W247" s="311">
        <f t="shared" si="64"/>
        <v>0.7954029850746268</v>
      </c>
      <c r="X247" s="309">
        <f>SUM(X240:X245)</f>
        <v>130</v>
      </c>
      <c r="Y247" s="309">
        <f>SUM(Y240:Y245)</f>
        <v>16400</v>
      </c>
      <c r="Z247" s="309">
        <f>SUM(Z240:Z245)</f>
        <v>1400</v>
      </c>
      <c r="AA247" s="309">
        <f>SUM(AA240:AA245)</f>
        <v>620</v>
      </c>
      <c r="AB247" s="309">
        <f>SUM(AB240:AB245)</f>
        <v>620</v>
      </c>
      <c r="AC247" s="261"/>
      <c r="AD247" s="261"/>
      <c r="AE247" s="309">
        <f aca="true" t="shared" si="66" ref="AE247:AK247">SUM(AE240:AE245)</f>
        <v>0</v>
      </c>
      <c r="AF247" s="309">
        <f t="shared" si="66"/>
        <v>506.39</v>
      </c>
      <c r="AG247" s="309">
        <f t="shared" si="66"/>
        <v>1400</v>
      </c>
      <c r="AH247" s="309">
        <f t="shared" si="66"/>
        <v>1416.47</v>
      </c>
      <c r="AI247" s="309">
        <f t="shared" si="66"/>
        <v>970.89</v>
      </c>
      <c r="AJ247" s="312">
        <f t="shared" si="66"/>
        <v>2650</v>
      </c>
      <c r="AK247" s="309">
        <f t="shared" si="66"/>
        <v>2600</v>
      </c>
      <c r="AL247" s="309">
        <f aca="true" t="shared" si="67" ref="AL247:AT247">SUM(AL240:AL246)</f>
        <v>2375.02</v>
      </c>
      <c r="AM247" s="309">
        <f t="shared" si="67"/>
        <v>2500</v>
      </c>
      <c r="AN247" s="309">
        <f t="shared" si="67"/>
        <v>2500</v>
      </c>
      <c r="AO247" s="309">
        <f t="shared" si="67"/>
        <v>2500</v>
      </c>
      <c r="AP247" s="309">
        <f t="shared" si="67"/>
        <v>2500</v>
      </c>
      <c r="AQ247" s="309">
        <f t="shared" si="67"/>
        <v>2500</v>
      </c>
      <c r="AR247" s="309">
        <f t="shared" si="67"/>
        <v>2500</v>
      </c>
      <c r="AS247" s="309">
        <f t="shared" si="67"/>
        <v>675</v>
      </c>
      <c r="AT247" s="309">
        <f t="shared" si="67"/>
        <v>2550</v>
      </c>
      <c r="AU247" s="309">
        <f>SUM(AU240:AU246)</f>
        <v>702.24</v>
      </c>
      <c r="AV247" s="309">
        <f>SUM(AV240:AV246)</f>
        <v>2377.46</v>
      </c>
      <c r="AW247" s="309"/>
      <c r="AX247" s="309">
        <f>SUM(AX240:AX246)</f>
        <v>2427.77</v>
      </c>
      <c r="AY247" s="309">
        <f aca="true" t="shared" si="68" ref="AY247:BH247">SUM(AY240:AY246)</f>
        <v>3600</v>
      </c>
      <c r="AZ247" s="309">
        <f t="shared" si="68"/>
        <v>4900</v>
      </c>
      <c r="BA247" s="309">
        <f t="shared" si="68"/>
        <v>3600</v>
      </c>
      <c r="BB247" s="309">
        <f t="shared" si="68"/>
        <v>3600</v>
      </c>
      <c r="BC247" s="309">
        <f t="shared" si="68"/>
        <v>3600</v>
      </c>
      <c r="BD247" s="309">
        <f t="shared" si="68"/>
        <v>558.53</v>
      </c>
      <c r="BE247" s="309" t="e">
        <f t="shared" si="68"/>
        <v>#DIV/0!</v>
      </c>
      <c r="BF247" s="309">
        <f t="shared" si="68"/>
        <v>3400</v>
      </c>
      <c r="BG247" s="309">
        <f t="shared" si="68"/>
        <v>4000</v>
      </c>
      <c r="BH247" s="309">
        <f t="shared" si="68"/>
        <v>4000</v>
      </c>
    </row>
    <row r="248" spans="1:60" s="507" customFormat="1" ht="15.75">
      <c r="A248" s="159">
        <v>2</v>
      </c>
      <c r="B248" s="160">
        <v>1</v>
      </c>
      <c r="C248" s="160"/>
      <c r="D248" s="147" t="s">
        <v>10</v>
      </c>
      <c r="E248" s="385">
        <v>184</v>
      </c>
      <c r="F248" s="212" t="s">
        <v>84</v>
      </c>
      <c r="G248" s="213" t="s">
        <v>11</v>
      </c>
      <c r="H248" s="213" t="s">
        <v>5</v>
      </c>
      <c r="I248" s="342"/>
      <c r="J248" s="212" t="s">
        <v>6</v>
      </c>
      <c r="K248" s="213"/>
      <c r="L248" s="213"/>
      <c r="M248" s="213"/>
      <c r="N248" s="213"/>
      <c r="O248" s="342"/>
      <c r="P248" s="256"/>
      <c r="Q248" s="614" t="s">
        <v>191</v>
      </c>
      <c r="R248" s="349">
        <f>SUM(R247)</f>
        <v>20670</v>
      </c>
      <c r="S248" s="349">
        <v>0</v>
      </c>
      <c r="T248" s="349">
        <f>SUM(T247)</f>
        <v>670</v>
      </c>
      <c r="U248" s="349">
        <v>-506.39</v>
      </c>
      <c r="V248" s="349">
        <f>SUM(V247)</f>
        <v>532.92</v>
      </c>
      <c r="W248" s="349">
        <f t="shared" si="64"/>
        <v>0.7954029850746268</v>
      </c>
      <c r="X248" s="349">
        <f>X247</f>
        <v>130</v>
      </c>
      <c r="Y248" s="349">
        <f>Y247</f>
        <v>16400</v>
      </c>
      <c r="Z248" s="349">
        <f>Z247</f>
        <v>1400</v>
      </c>
      <c r="AA248" s="349">
        <f>AA247</f>
        <v>620</v>
      </c>
      <c r="AB248" s="349">
        <f>AB247</f>
        <v>620</v>
      </c>
      <c r="AC248" s="349"/>
      <c r="AD248" s="349"/>
      <c r="AE248" s="349">
        <f aca="true" t="shared" si="69" ref="AE248:AV248">AE247</f>
        <v>0</v>
      </c>
      <c r="AF248" s="349">
        <f t="shared" si="69"/>
        <v>506.39</v>
      </c>
      <c r="AG248" s="349">
        <f t="shared" si="69"/>
        <v>1400</v>
      </c>
      <c r="AH248" s="258">
        <f t="shared" si="69"/>
        <v>1416.47</v>
      </c>
      <c r="AI248" s="258">
        <f>AI247</f>
        <v>970.89</v>
      </c>
      <c r="AJ248" s="359">
        <f t="shared" si="69"/>
        <v>2650</v>
      </c>
      <c r="AK248" s="258">
        <f t="shared" si="69"/>
        <v>2600</v>
      </c>
      <c r="AL248" s="258">
        <f t="shared" si="69"/>
        <v>2375.02</v>
      </c>
      <c r="AM248" s="258">
        <f>AM247</f>
        <v>2500</v>
      </c>
      <c r="AN248" s="258">
        <f>AN247</f>
        <v>2500</v>
      </c>
      <c r="AO248" s="258">
        <f>AO247</f>
        <v>2500</v>
      </c>
      <c r="AP248" s="258">
        <f>AP247</f>
        <v>2500</v>
      </c>
      <c r="AQ248" s="258">
        <f>AQ247</f>
        <v>2500</v>
      </c>
      <c r="AR248" s="262">
        <f t="shared" si="69"/>
        <v>2500</v>
      </c>
      <c r="AS248" s="258">
        <f t="shared" si="69"/>
        <v>675</v>
      </c>
      <c r="AT248" s="258">
        <f t="shared" si="69"/>
        <v>2550</v>
      </c>
      <c r="AU248" s="258">
        <f>AU247</f>
        <v>702.24</v>
      </c>
      <c r="AV248" s="258">
        <f t="shared" si="69"/>
        <v>2377.46</v>
      </c>
      <c r="AW248" s="258"/>
      <c r="AX248" s="258">
        <f>AX247</f>
        <v>2427.77</v>
      </c>
      <c r="AY248" s="258">
        <f aca="true" t="shared" si="70" ref="AY248:BH248">AY247</f>
        <v>3600</v>
      </c>
      <c r="AZ248" s="258">
        <f t="shared" si="70"/>
        <v>4900</v>
      </c>
      <c r="BA248" s="258">
        <f t="shared" si="70"/>
        <v>3600</v>
      </c>
      <c r="BB248" s="258">
        <f t="shared" si="70"/>
        <v>3600</v>
      </c>
      <c r="BC248" s="258">
        <f t="shared" si="70"/>
        <v>3600</v>
      </c>
      <c r="BD248" s="258">
        <f t="shared" si="70"/>
        <v>558.53</v>
      </c>
      <c r="BE248" s="258" t="e">
        <f t="shared" si="70"/>
        <v>#DIV/0!</v>
      </c>
      <c r="BF248" s="258">
        <f t="shared" si="70"/>
        <v>3400</v>
      </c>
      <c r="BG248" s="258">
        <f t="shared" si="70"/>
        <v>4000</v>
      </c>
      <c r="BH248" s="258">
        <f t="shared" si="70"/>
        <v>4000</v>
      </c>
    </row>
    <row r="249" spans="1:60" s="1" customFormat="1" ht="15.75" customHeight="1">
      <c r="A249" s="12">
        <v>2</v>
      </c>
      <c r="B249" s="13">
        <v>1</v>
      </c>
      <c r="C249" s="13"/>
      <c r="D249" s="11" t="s">
        <v>3</v>
      </c>
      <c r="E249" s="189">
        <v>185</v>
      </c>
      <c r="F249" s="15" t="s">
        <v>84</v>
      </c>
      <c r="G249" s="16" t="s">
        <v>11</v>
      </c>
      <c r="H249" s="16" t="s">
        <v>5</v>
      </c>
      <c r="I249" s="16"/>
      <c r="J249" s="15" t="s">
        <v>24</v>
      </c>
      <c r="K249" s="16" t="s">
        <v>5</v>
      </c>
      <c r="L249" s="16" t="s">
        <v>24</v>
      </c>
      <c r="M249" s="368" t="s">
        <v>15</v>
      </c>
      <c r="N249" s="16"/>
      <c r="O249" s="16"/>
      <c r="P249" s="759">
        <v>46</v>
      </c>
      <c r="Q249" s="118" t="s">
        <v>658</v>
      </c>
      <c r="R249" s="119">
        <v>1000</v>
      </c>
      <c r="S249" s="119">
        <v>-1000</v>
      </c>
      <c r="T249" s="119">
        <v>1000</v>
      </c>
      <c r="U249" s="121">
        <v>0</v>
      </c>
      <c r="V249" s="121">
        <f>U249*-1</f>
        <v>0</v>
      </c>
      <c r="W249" s="357">
        <f t="shared" si="64"/>
        <v>0</v>
      </c>
      <c r="X249" s="119">
        <v>-1000</v>
      </c>
      <c r="Y249" s="119">
        <v>1000</v>
      </c>
      <c r="Z249" s="119">
        <v>1000</v>
      </c>
      <c r="AA249" s="119">
        <v>0</v>
      </c>
      <c r="AB249" s="119">
        <v>0</v>
      </c>
      <c r="AC249" s="4"/>
      <c r="AD249" s="158">
        <f>Y249</f>
        <v>1000</v>
      </c>
      <c r="AE249" s="119">
        <v>-1000</v>
      </c>
      <c r="AF249" s="119"/>
      <c r="AG249" s="119">
        <f>Z249+AE249</f>
        <v>0</v>
      </c>
      <c r="AH249" s="119"/>
      <c r="AI249" s="119"/>
      <c r="AJ249" s="358">
        <f>AG249</f>
        <v>0</v>
      </c>
      <c r="AK249" s="119">
        <f>AJ249</f>
        <v>0</v>
      </c>
      <c r="AL249" s="119"/>
      <c r="AM249" s="119">
        <v>0</v>
      </c>
      <c r="AN249" s="119">
        <v>0</v>
      </c>
      <c r="AO249" s="119">
        <v>0</v>
      </c>
      <c r="AP249" s="119">
        <v>0</v>
      </c>
      <c r="AQ249" s="119"/>
      <c r="AR249" s="358">
        <v>0</v>
      </c>
      <c r="AS249" s="119"/>
      <c r="AT249" s="119"/>
      <c r="AU249" s="119">
        <v>62000</v>
      </c>
      <c r="AV249" s="119">
        <v>10285.66</v>
      </c>
      <c r="AW249" s="681">
        <v>99.4</v>
      </c>
      <c r="AX249" s="119">
        <v>9935.66</v>
      </c>
      <c r="AY249" s="430"/>
      <c r="AZ249" s="119"/>
      <c r="BA249" s="119"/>
      <c r="BB249" s="119"/>
      <c r="BC249" s="430"/>
      <c r="BD249" s="430"/>
      <c r="BE249" s="731"/>
      <c r="BF249" s="832"/>
      <c r="BG249" s="833"/>
      <c r="BH249" s="833"/>
    </row>
    <row r="250" spans="1:60" s="1" customFormat="1" ht="15.75" customHeight="1">
      <c r="A250" s="12"/>
      <c r="B250" s="13"/>
      <c r="C250" s="13"/>
      <c r="D250" s="11"/>
      <c r="E250" s="189">
        <v>186</v>
      </c>
      <c r="F250" s="15" t="s">
        <v>84</v>
      </c>
      <c r="G250" s="16" t="s">
        <v>11</v>
      </c>
      <c r="H250" s="16" t="s">
        <v>5</v>
      </c>
      <c r="I250" s="16"/>
      <c r="J250" s="15" t="s">
        <v>24</v>
      </c>
      <c r="K250" s="16" t="s">
        <v>5</v>
      </c>
      <c r="L250" s="16" t="s">
        <v>24</v>
      </c>
      <c r="M250" s="368" t="s">
        <v>15</v>
      </c>
      <c r="N250" s="16">
        <v>1</v>
      </c>
      <c r="O250" s="16"/>
      <c r="P250" s="759">
        <v>46</v>
      </c>
      <c r="Q250" s="118" t="s">
        <v>610</v>
      </c>
      <c r="R250" s="119"/>
      <c r="S250" s="119"/>
      <c r="T250" s="119"/>
      <c r="U250" s="121"/>
      <c r="V250" s="121"/>
      <c r="W250" s="357"/>
      <c r="X250" s="119"/>
      <c r="Y250" s="119"/>
      <c r="Z250" s="119"/>
      <c r="AA250" s="119"/>
      <c r="AB250" s="119"/>
      <c r="AC250" s="4"/>
      <c r="AD250" s="158"/>
      <c r="AE250" s="119"/>
      <c r="AF250" s="119"/>
      <c r="AG250" s="119"/>
      <c r="AH250" s="119"/>
      <c r="AI250" s="119"/>
      <c r="AJ250" s="358"/>
      <c r="AK250" s="119"/>
      <c r="AL250" s="119"/>
      <c r="AM250" s="119"/>
      <c r="AN250" s="119"/>
      <c r="AO250" s="119"/>
      <c r="AP250" s="119"/>
      <c r="AQ250" s="119"/>
      <c r="AR250" s="358"/>
      <c r="AS250" s="119"/>
      <c r="AT250" s="119"/>
      <c r="AU250" s="119">
        <v>10000</v>
      </c>
      <c r="AV250" s="119">
        <v>4226</v>
      </c>
      <c r="AW250" s="681">
        <v>100</v>
      </c>
      <c r="AX250" s="119">
        <v>4226</v>
      </c>
      <c r="AY250" s="430"/>
      <c r="AZ250" s="119"/>
      <c r="BA250" s="119"/>
      <c r="BB250" s="119"/>
      <c r="BC250" s="430"/>
      <c r="BD250" s="430"/>
      <c r="BE250" s="731"/>
      <c r="BF250" s="832"/>
      <c r="BG250" s="833"/>
      <c r="BH250" s="833"/>
    </row>
    <row r="251" spans="1:60" s="1" customFormat="1" ht="15.75" customHeight="1">
      <c r="A251" s="12"/>
      <c r="B251" s="13"/>
      <c r="C251" s="13"/>
      <c r="D251" s="11"/>
      <c r="E251" s="189">
        <v>187</v>
      </c>
      <c r="F251" s="15" t="s">
        <v>84</v>
      </c>
      <c r="G251" s="16" t="s">
        <v>11</v>
      </c>
      <c r="H251" s="16" t="s">
        <v>5</v>
      </c>
      <c r="I251" s="16"/>
      <c r="J251" s="15" t="s">
        <v>24</v>
      </c>
      <c r="K251" s="16" t="s">
        <v>5</v>
      </c>
      <c r="L251" s="16" t="s">
        <v>24</v>
      </c>
      <c r="M251" s="368" t="s">
        <v>15</v>
      </c>
      <c r="N251" s="16"/>
      <c r="O251" s="16"/>
      <c r="P251" s="600">
        <v>41</v>
      </c>
      <c r="Q251" s="118" t="s">
        <v>610</v>
      </c>
      <c r="R251" s="119"/>
      <c r="S251" s="119"/>
      <c r="T251" s="119"/>
      <c r="U251" s="121"/>
      <c r="V251" s="121"/>
      <c r="W251" s="357"/>
      <c r="X251" s="119"/>
      <c r="Y251" s="119"/>
      <c r="Z251" s="119"/>
      <c r="AA251" s="119"/>
      <c r="AB251" s="119"/>
      <c r="AC251" s="4"/>
      <c r="AD251" s="158"/>
      <c r="AE251" s="119"/>
      <c r="AF251" s="119"/>
      <c r="AG251" s="119"/>
      <c r="AH251" s="119"/>
      <c r="AI251" s="119"/>
      <c r="AJ251" s="358"/>
      <c r="AK251" s="119"/>
      <c r="AL251" s="119"/>
      <c r="AM251" s="119"/>
      <c r="AN251" s="119"/>
      <c r="AO251" s="119"/>
      <c r="AP251" s="119"/>
      <c r="AQ251" s="119">
        <v>0</v>
      </c>
      <c r="AR251" s="358">
        <v>0</v>
      </c>
      <c r="AS251" s="119"/>
      <c r="AT251" s="119">
        <v>5000</v>
      </c>
      <c r="AU251" s="119">
        <v>5466.54</v>
      </c>
      <c r="AV251" s="119"/>
      <c r="AW251" s="119">
        <v>1</v>
      </c>
      <c r="AX251" s="121">
        <v>0.45</v>
      </c>
      <c r="AY251" s="698"/>
      <c r="AZ251" s="119"/>
      <c r="BA251" s="121"/>
      <c r="BB251" s="121"/>
      <c r="BC251" s="698"/>
      <c r="BD251" s="698"/>
      <c r="BE251" s="731"/>
      <c r="BF251" s="832"/>
      <c r="BG251" s="833"/>
      <c r="BH251" s="833"/>
    </row>
    <row r="252" spans="1:60" s="1" customFormat="1" ht="15.75" customHeight="1">
      <c r="A252" s="159">
        <v>2</v>
      </c>
      <c r="B252" s="160">
        <v>1</v>
      </c>
      <c r="C252" s="160"/>
      <c r="D252" s="147" t="s">
        <v>10</v>
      </c>
      <c r="E252" s="386">
        <v>188</v>
      </c>
      <c r="F252" s="276" t="s">
        <v>84</v>
      </c>
      <c r="G252" s="277" t="s">
        <v>11</v>
      </c>
      <c r="H252" s="277" t="s">
        <v>5</v>
      </c>
      <c r="I252" s="277"/>
      <c r="J252" s="276" t="s">
        <v>24</v>
      </c>
      <c r="K252" s="277"/>
      <c r="L252" s="277"/>
      <c r="M252" s="277"/>
      <c r="N252" s="277"/>
      <c r="O252" s="277"/>
      <c r="P252" s="299"/>
      <c r="Q252" s="278" t="s">
        <v>193</v>
      </c>
      <c r="R252" s="279">
        <f>SUM(R249)</f>
        <v>1000</v>
      </c>
      <c r="S252" s="279">
        <v>-1000</v>
      </c>
      <c r="T252" s="279">
        <f>SUM(T249)</f>
        <v>1000</v>
      </c>
      <c r="U252" s="280">
        <v>0</v>
      </c>
      <c r="V252" s="280">
        <f>U252*-1</f>
        <v>0</v>
      </c>
      <c r="W252" s="281">
        <f t="shared" si="64"/>
        <v>0</v>
      </c>
      <c r="X252" s="279">
        <f>X249</f>
        <v>-1000</v>
      </c>
      <c r="Y252" s="279">
        <f>Y249</f>
        <v>1000</v>
      </c>
      <c r="Z252" s="279">
        <f>Z249</f>
        <v>1000</v>
      </c>
      <c r="AA252" s="279">
        <f>AA249</f>
        <v>0</v>
      </c>
      <c r="AB252" s="279">
        <f>AB249</f>
        <v>0</v>
      </c>
      <c r="AC252" s="282"/>
      <c r="AD252" s="282"/>
      <c r="AE252" s="279">
        <f>AE249</f>
        <v>-1000</v>
      </c>
      <c r="AF252" s="279">
        <f>AF249</f>
        <v>0</v>
      </c>
      <c r="AG252" s="279">
        <f>AG249</f>
        <v>0</v>
      </c>
      <c r="AH252" s="279">
        <f>AH249</f>
        <v>0</v>
      </c>
      <c r="AI252" s="279">
        <f>SUM(AI249+AI251)</f>
        <v>0</v>
      </c>
      <c r="AJ252" s="279">
        <f>SUM(AJ249+AJ251)</f>
        <v>0</v>
      </c>
      <c r="AK252" s="279">
        <f>SUM(AK249+AK251)</f>
        <v>0</v>
      </c>
      <c r="AL252" s="279">
        <f aca="true" t="shared" si="71" ref="AL252:AT252">SUM(AL249:AL251)</f>
        <v>0</v>
      </c>
      <c r="AM252" s="279">
        <f t="shared" si="71"/>
        <v>0</v>
      </c>
      <c r="AN252" s="279">
        <f t="shared" si="71"/>
        <v>0</v>
      </c>
      <c r="AO252" s="279">
        <f t="shared" si="71"/>
        <v>0</v>
      </c>
      <c r="AP252" s="279">
        <f t="shared" si="71"/>
        <v>0</v>
      </c>
      <c r="AQ252" s="279">
        <f t="shared" si="71"/>
        <v>0</v>
      </c>
      <c r="AR252" s="279">
        <f t="shared" si="71"/>
        <v>0</v>
      </c>
      <c r="AS252" s="279">
        <f t="shared" si="71"/>
        <v>0</v>
      </c>
      <c r="AT252" s="279">
        <f t="shared" si="71"/>
        <v>5000</v>
      </c>
      <c r="AU252" s="279">
        <f>SUM(AU249:AU251)</f>
        <v>77466.54</v>
      </c>
      <c r="AV252" s="279">
        <f>SUM(AV249:AV251)</f>
        <v>14511.66</v>
      </c>
      <c r="AW252" s="279"/>
      <c r="AX252" s="279">
        <f>SUM(AX249:AX251)</f>
        <v>14162.11</v>
      </c>
      <c r="AY252" s="279">
        <f aca="true" t="shared" si="72" ref="AY252:BH252">SUM(AY249:AY251)</f>
        <v>0</v>
      </c>
      <c r="AZ252" s="279">
        <f t="shared" si="72"/>
        <v>0</v>
      </c>
      <c r="BA252" s="279">
        <f t="shared" si="72"/>
        <v>0</v>
      </c>
      <c r="BB252" s="279">
        <f t="shared" si="72"/>
        <v>0</v>
      </c>
      <c r="BC252" s="279">
        <f t="shared" si="72"/>
        <v>0</v>
      </c>
      <c r="BD252" s="279">
        <f t="shared" si="72"/>
        <v>0</v>
      </c>
      <c r="BE252" s="279">
        <f t="shared" si="72"/>
        <v>0</v>
      </c>
      <c r="BF252" s="279">
        <f t="shared" si="72"/>
        <v>0</v>
      </c>
      <c r="BG252" s="279">
        <f t="shared" si="72"/>
        <v>0</v>
      </c>
      <c r="BH252" s="279">
        <f t="shared" si="72"/>
        <v>0</v>
      </c>
    </row>
    <row r="253" spans="1:60" s="507" customFormat="1" ht="15.75">
      <c r="A253" s="165">
        <v>2</v>
      </c>
      <c r="B253" s="166">
        <v>1</v>
      </c>
      <c r="C253" s="166"/>
      <c r="D253" s="292" t="s">
        <v>10</v>
      </c>
      <c r="E253" s="722">
        <v>189</v>
      </c>
      <c r="F253" s="293" t="s">
        <v>186</v>
      </c>
      <c r="G253" s="294"/>
      <c r="H253" s="294"/>
      <c r="I253" s="294"/>
      <c r="J253" s="953" t="s">
        <v>202</v>
      </c>
      <c r="K253" s="921"/>
      <c r="L253" s="921"/>
      <c r="M253" s="921"/>
      <c r="N253" s="921"/>
      <c r="O253" s="921"/>
      <c r="P253" s="922"/>
      <c r="Q253" s="295" t="s">
        <v>203</v>
      </c>
      <c r="R253" s="184">
        <f>R248+R252</f>
        <v>21670</v>
      </c>
      <c r="S253" s="184">
        <v>-1000</v>
      </c>
      <c r="T253" s="184">
        <f>T248+T252</f>
        <v>1670</v>
      </c>
      <c r="U253" s="184">
        <f>U248+U252</f>
        <v>-506.39</v>
      </c>
      <c r="V253" s="296">
        <f>V248+V252</f>
        <v>532.92</v>
      </c>
      <c r="W253" s="272">
        <f t="shared" si="64"/>
        <v>0.3191137724550898</v>
      </c>
      <c r="X253" s="184">
        <f>X248+X252</f>
        <v>-870</v>
      </c>
      <c r="Y253" s="184">
        <f>Y248+Y252</f>
        <v>17400</v>
      </c>
      <c r="Z253" s="184">
        <f>Z248+Z252</f>
        <v>2400</v>
      </c>
      <c r="AA253" s="184">
        <f>AA248+AA252</f>
        <v>620</v>
      </c>
      <c r="AB253" s="184">
        <f>AB248+AB252</f>
        <v>620</v>
      </c>
      <c r="AC253" s="297"/>
      <c r="AD253" s="297"/>
      <c r="AE253" s="184">
        <f aca="true" t="shared" si="73" ref="AE253:AV253">AE248+AE252</f>
        <v>-1000</v>
      </c>
      <c r="AF253" s="184">
        <f t="shared" si="73"/>
        <v>506.39</v>
      </c>
      <c r="AG253" s="184">
        <f t="shared" si="73"/>
        <v>1400</v>
      </c>
      <c r="AH253" s="184">
        <f t="shared" si="73"/>
        <v>1416.47</v>
      </c>
      <c r="AI253" s="183">
        <f t="shared" si="73"/>
        <v>970.89</v>
      </c>
      <c r="AJ253" s="183">
        <f t="shared" si="73"/>
        <v>2650</v>
      </c>
      <c r="AK253" s="183">
        <f t="shared" si="73"/>
        <v>2600</v>
      </c>
      <c r="AL253" s="183">
        <f t="shared" si="73"/>
        <v>2375.02</v>
      </c>
      <c r="AM253" s="183">
        <f t="shared" si="73"/>
        <v>2500</v>
      </c>
      <c r="AN253" s="183">
        <f t="shared" si="73"/>
        <v>2500</v>
      </c>
      <c r="AO253" s="183">
        <f t="shared" si="73"/>
        <v>2500</v>
      </c>
      <c r="AP253" s="183">
        <f t="shared" si="73"/>
        <v>2500</v>
      </c>
      <c r="AQ253" s="183">
        <f t="shared" si="73"/>
        <v>2500</v>
      </c>
      <c r="AR253" s="184">
        <f t="shared" si="73"/>
        <v>2500</v>
      </c>
      <c r="AS253" s="183">
        <f t="shared" si="73"/>
        <v>675</v>
      </c>
      <c r="AT253" s="183">
        <f t="shared" si="73"/>
        <v>7550</v>
      </c>
      <c r="AU253" s="183">
        <f t="shared" si="73"/>
        <v>78168.78</v>
      </c>
      <c r="AV253" s="183">
        <f t="shared" si="73"/>
        <v>16889.12</v>
      </c>
      <c r="AW253" s="183"/>
      <c r="AX253" s="183">
        <f>AX248+AX252</f>
        <v>16589.88</v>
      </c>
      <c r="AY253" s="183">
        <f aca="true" t="shared" si="74" ref="AY253:BH253">AY248+AY252</f>
        <v>3600</v>
      </c>
      <c r="AZ253" s="183">
        <f t="shared" si="74"/>
        <v>4900</v>
      </c>
      <c r="BA253" s="183">
        <f t="shared" si="74"/>
        <v>3600</v>
      </c>
      <c r="BB253" s="183">
        <f t="shared" si="74"/>
        <v>3600</v>
      </c>
      <c r="BC253" s="183">
        <f t="shared" si="74"/>
        <v>3600</v>
      </c>
      <c r="BD253" s="183">
        <f t="shared" si="74"/>
        <v>558.53</v>
      </c>
      <c r="BE253" s="183" t="e">
        <f t="shared" si="74"/>
        <v>#DIV/0!</v>
      </c>
      <c r="BF253" s="183">
        <f t="shared" si="74"/>
        <v>3400</v>
      </c>
      <c r="BG253" s="183">
        <f t="shared" si="74"/>
        <v>4000</v>
      </c>
      <c r="BH253" s="183">
        <f t="shared" si="74"/>
        <v>4000</v>
      </c>
    </row>
    <row r="254" spans="1:56" ht="10.5" customHeight="1">
      <c r="A254" s="537"/>
      <c r="B254" s="538"/>
      <c r="C254" s="538"/>
      <c r="D254" s="538"/>
      <c r="E254" s="538"/>
      <c r="F254" s="538"/>
      <c r="G254" s="538"/>
      <c r="H254" s="538"/>
      <c r="I254" s="538"/>
      <c r="J254" s="538"/>
      <c r="K254" s="538"/>
      <c r="L254" s="538"/>
      <c r="M254" s="538"/>
      <c r="N254" s="538"/>
      <c r="O254" s="538"/>
      <c r="P254" s="538"/>
      <c r="Q254" s="538"/>
      <c r="R254" s="538"/>
      <c r="S254" s="538"/>
      <c r="T254" s="538"/>
      <c r="U254" s="538"/>
      <c r="V254" s="538"/>
      <c r="W254" s="538"/>
      <c r="X254" s="539"/>
      <c r="Y254" s="538"/>
      <c r="Z254" s="538"/>
      <c r="AA254" s="538"/>
      <c r="AB254" s="538"/>
      <c r="AC254" s="511"/>
      <c r="AD254" s="511"/>
      <c r="AE254" s="538"/>
      <c r="AF254" s="538"/>
      <c r="AG254" s="539"/>
      <c r="AH254" s="539"/>
      <c r="AI254" s="539"/>
      <c r="AJ254" s="540"/>
      <c r="AK254" s="540"/>
      <c r="AL254" s="539"/>
      <c r="AM254" s="539"/>
      <c r="AN254" s="539"/>
      <c r="AO254" s="539"/>
      <c r="AP254" s="539"/>
      <c r="AQ254" s="539"/>
      <c r="AR254" s="540"/>
      <c r="AS254" s="539"/>
      <c r="AT254" s="539"/>
      <c r="AU254" s="540"/>
      <c r="AV254" s="539"/>
      <c r="AW254" s="539"/>
      <c r="AX254" s="539"/>
      <c r="AY254" s="783"/>
      <c r="AZ254" s="539"/>
      <c r="BA254" s="665"/>
      <c r="BB254" s="665"/>
      <c r="BC254" s="783"/>
      <c r="BD254" s="539"/>
    </row>
    <row r="255" spans="1:56" ht="18.75">
      <c r="A255" s="74"/>
      <c r="B255" s="74"/>
      <c r="C255" s="74"/>
      <c r="D255" s="74"/>
      <c r="E255" s="74"/>
      <c r="F255" s="74"/>
      <c r="G255" s="74"/>
      <c r="H255" s="951" t="s">
        <v>204</v>
      </c>
      <c r="I255" s="951"/>
      <c r="J255" s="951"/>
      <c r="K255" s="951"/>
      <c r="L255" s="951"/>
      <c r="M255" s="951"/>
      <c r="N255" s="951"/>
      <c r="O255" s="951"/>
      <c r="P255" s="74"/>
      <c r="Q255" s="74" t="s">
        <v>205</v>
      </c>
      <c r="R255" s="75"/>
      <c r="S255" s="75"/>
      <c r="T255" s="75"/>
      <c r="U255" s="76"/>
      <c r="V255" s="76"/>
      <c r="W255" s="76"/>
      <c r="X255" s="75"/>
      <c r="Y255" s="75"/>
      <c r="Z255" s="75"/>
      <c r="AA255" s="75"/>
      <c r="AB255" s="75"/>
      <c r="AC255" s="74"/>
      <c r="AD255" s="74"/>
      <c r="AE255" s="75"/>
      <c r="AF255" s="75"/>
      <c r="AG255" s="75"/>
      <c r="AH255" s="75"/>
      <c r="AI255" s="75"/>
      <c r="AJ255" s="75"/>
      <c r="AK255" s="75"/>
      <c r="AL255" s="200"/>
      <c r="AM255" s="200"/>
      <c r="AN255" s="200"/>
      <c r="AO255" s="200"/>
      <c r="AP255" s="200"/>
      <c r="AQ255" s="200"/>
      <c r="AR255" s="75"/>
      <c r="AS255" s="200"/>
      <c r="AT255" s="200"/>
      <c r="AU255" s="75"/>
      <c r="AV255" s="75"/>
      <c r="AW255" s="75"/>
      <c r="AX255" s="75"/>
      <c r="AY255" s="774"/>
      <c r="AZ255" s="75"/>
      <c r="BA255" s="75"/>
      <c r="BB255" s="75"/>
      <c r="BC255" s="774"/>
      <c r="BD255" s="75"/>
    </row>
    <row r="256" spans="1:60" s="23" customFormat="1" ht="10.5" customHeight="1">
      <c r="A256" s="504"/>
      <c r="B256" s="504"/>
      <c r="C256" s="504"/>
      <c r="D256" s="504"/>
      <c r="E256" s="504"/>
      <c r="F256" s="504"/>
      <c r="G256" s="504"/>
      <c r="H256" s="504"/>
      <c r="I256" s="504"/>
      <c r="J256" s="507"/>
      <c r="K256" s="504"/>
      <c r="L256" s="504"/>
      <c r="M256" s="504"/>
      <c r="N256" s="504"/>
      <c r="O256" s="504"/>
      <c r="P256" s="504"/>
      <c r="Q256" s="504"/>
      <c r="R256" s="505"/>
      <c r="S256" s="505"/>
      <c r="T256" s="505"/>
      <c r="U256" s="506"/>
      <c r="V256" s="506"/>
      <c r="W256" s="506"/>
      <c r="X256" s="505"/>
      <c r="Y256" s="505"/>
      <c r="Z256" s="505"/>
      <c r="AA256" s="505"/>
      <c r="AB256" s="505"/>
      <c r="AC256" s="507"/>
      <c r="AD256" s="507"/>
      <c r="AE256" s="505"/>
      <c r="AF256" s="505"/>
      <c r="AG256" s="505"/>
      <c r="AH256" s="505"/>
      <c r="AI256" s="505"/>
      <c r="AJ256" s="505"/>
      <c r="AK256" s="505"/>
      <c r="AL256" s="508"/>
      <c r="AM256" s="508"/>
      <c r="AN256" s="508"/>
      <c r="AO256" s="508"/>
      <c r="AP256" s="508"/>
      <c r="AQ256" s="508"/>
      <c r="AR256" s="505"/>
      <c r="AS256" s="508"/>
      <c r="AT256" s="508"/>
      <c r="AU256" s="505"/>
      <c r="AV256" s="505"/>
      <c r="AW256" s="505"/>
      <c r="AX256" s="505"/>
      <c r="AY256" s="775"/>
      <c r="AZ256" s="505"/>
      <c r="BA256" s="505"/>
      <c r="BB256" s="505"/>
      <c r="BC256" s="775"/>
      <c r="BD256" s="505"/>
      <c r="BE256" s="734"/>
      <c r="BF256" s="70"/>
      <c r="BG256" s="70"/>
      <c r="BH256" s="70"/>
    </row>
    <row r="257" spans="1:60" s="56" customFormat="1" ht="15.75" customHeight="1">
      <c r="A257" s="14" t="s">
        <v>305</v>
      </c>
      <c r="B257" s="26"/>
      <c r="C257" s="26"/>
      <c r="D257" s="26"/>
      <c r="E257" s="29"/>
      <c r="F257" s="896" t="s">
        <v>305</v>
      </c>
      <c r="G257" s="896"/>
      <c r="H257" s="896"/>
      <c r="I257" s="896"/>
      <c r="J257" s="896"/>
      <c r="K257" s="896"/>
      <c r="L257" s="896"/>
      <c r="M257" s="884" t="s">
        <v>319</v>
      </c>
      <c r="N257" s="884"/>
      <c r="O257" s="884"/>
      <c r="P257" s="884"/>
      <c r="Q257" s="884"/>
      <c r="R257" s="884"/>
      <c r="S257" s="884"/>
      <c r="T257" s="884"/>
      <c r="U257" s="884"/>
      <c r="V257" s="884"/>
      <c r="W257" s="884"/>
      <c r="X257" s="884"/>
      <c r="Y257" s="884"/>
      <c r="Z257" s="884"/>
      <c r="AA257" s="884"/>
      <c r="AB257" s="884"/>
      <c r="AC257" s="884"/>
      <c r="AD257" s="884"/>
      <c r="AE257" s="884"/>
      <c r="AF257" s="884"/>
      <c r="AG257" s="884"/>
      <c r="AH257" s="884"/>
      <c r="AI257" s="884"/>
      <c r="AJ257" s="884"/>
      <c r="AK257" s="884"/>
      <c r="AL257" s="884"/>
      <c r="AM257" s="884"/>
      <c r="AN257" s="884"/>
      <c r="AO257" s="884"/>
      <c r="AP257" s="884"/>
      <c r="AQ257" s="884"/>
      <c r="AR257" s="884"/>
      <c r="AS257" s="884"/>
      <c r="AT257" s="884"/>
      <c r="AU257" s="884"/>
      <c r="AV257" s="884"/>
      <c r="AW257" s="884"/>
      <c r="AX257" s="884"/>
      <c r="AY257" s="884"/>
      <c r="AZ257" s="884"/>
      <c r="BA257" s="884"/>
      <c r="BB257" s="884"/>
      <c r="BC257" s="884"/>
      <c r="BD257" s="884"/>
      <c r="BE257" s="884"/>
      <c r="BF257" s="884"/>
      <c r="BG257" s="884"/>
      <c r="BH257" s="884"/>
    </row>
    <row r="258" spans="1:60" s="511" customFormat="1" ht="15.75" customHeight="1">
      <c r="A258" s="9" t="s">
        <v>306</v>
      </c>
      <c r="B258" s="5"/>
      <c r="C258" s="5"/>
      <c r="D258" s="5"/>
      <c r="E258" s="29"/>
      <c r="F258" s="896" t="s">
        <v>306</v>
      </c>
      <c r="G258" s="896"/>
      <c r="H258" s="896"/>
      <c r="I258" s="896"/>
      <c r="J258" s="896"/>
      <c r="K258" s="896"/>
      <c r="L258" s="896"/>
      <c r="M258" s="884" t="s">
        <v>320</v>
      </c>
      <c r="N258" s="884"/>
      <c r="O258" s="884"/>
      <c r="P258" s="884"/>
      <c r="Q258" s="884"/>
      <c r="R258" s="884"/>
      <c r="S258" s="884"/>
      <c r="T258" s="884"/>
      <c r="U258" s="884"/>
      <c r="V258" s="884"/>
      <c r="W258" s="884"/>
      <c r="X258" s="884"/>
      <c r="Y258" s="884"/>
      <c r="Z258" s="884"/>
      <c r="AA258" s="884"/>
      <c r="AB258" s="884"/>
      <c r="AC258" s="884"/>
      <c r="AD258" s="884"/>
      <c r="AE258" s="884"/>
      <c r="AF258" s="884"/>
      <c r="AG258" s="884"/>
      <c r="AH258" s="884"/>
      <c r="AI258" s="884"/>
      <c r="AJ258" s="884"/>
      <c r="AK258" s="884"/>
      <c r="AL258" s="884"/>
      <c r="AM258" s="884"/>
      <c r="AN258" s="884"/>
      <c r="AO258" s="884"/>
      <c r="AP258" s="884"/>
      <c r="AQ258" s="884"/>
      <c r="AR258" s="884"/>
      <c r="AS258" s="884"/>
      <c r="AT258" s="884"/>
      <c r="AU258" s="884"/>
      <c r="AV258" s="884"/>
      <c r="AW258" s="884"/>
      <c r="AX258" s="884"/>
      <c r="AY258" s="884"/>
      <c r="AZ258" s="884"/>
      <c r="BA258" s="884"/>
      <c r="BB258" s="884"/>
      <c r="BC258" s="884"/>
      <c r="BD258" s="884"/>
      <c r="BE258" s="884"/>
      <c r="BF258" s="884"/>
      <c r="BG258" s="884"/>
      <c r="BH258" s="884"/>
    </row>
    <row r="259" spans="1:60" s="56" customFormat="1" ht="15.75" customHeight="1">
      <c r="A259" s="8" t="s">
        <v>307</v>
      </c>
      <c r="B259" s="5"/>
      <c r="C259" s="5"/>
      <c r="D259" s="5"/>
      <c r="E259" s="29"/>
      <c r="F259" s="896" t="s">
        <v>307</v>
      </c>
      <c r="G259" s="896"/>
      <c r="H259" s="896"/>
      <c r="I259" s="896"/>
      <c r="J259" s="896"/>
      <c r="K259" s="896"/>
      <c r="L259" s="896"/>
      <c r="M259" s="884" t="s">
        <v>308</v>
      </c>
      <c r="N259" s="884"/>
      <c r="O259" s="884"/>
      <c r="P259" s="884"/>
      <c r="Q259" s="884"/>
      <c r="R259" s="884"/>
      <c r="S259" s="884"/>
      <c r="T259" s="884"/>
      <c r="U259" s="884"/>
      <c r="V259" s="884"/>
      <c r="W259" s="884"/>
      <c r="X259" s="884"/>
      <c r="Y259" s="884"/>
      <c r="Z259" s="884"/>
      <c r="AA259" s="884"/>
      <c r="AB259" s="884"/>
      <c r="AC259" s="884"/>
      <c r="AD259" s="884"/>
      <c r="AE259" s="884"/>
      <c r="AF259" s="884"/>
      <c r="AG259" s="884"/>
      <c r="AH259" s="884"/>
      <c r="AI259" s="884"/>
      <c r="AJ259" s="884"/>
      <c r="AK259" s="884"/>
      <c r="AL259" s="884"/>
      <c r="AM259" s="884"/>
      <c r="AN259" s="884"/>
      <c r="AO259" s="884"/>
      <c r="AP259" s="884"/>
      <c r="AQ259" s="884"/>
      <c r="AR259" s="884"/>
      <c r="AS259" s="884"/>
      <c r="AT259" s="884"/>
      <c r="AU259" s="884"/>
      <c r="AV259" s="884"/>
      <c r="AW259" s="884"/>
      <c r="AX259" s="884"/>
      <c r="AY259" s="884"/>
      <c r="AZ259" s="884"/>
      <c r="BA259" s="884"/>
      <c r="BB259" s="884"/>
      <c r="BC259" s="884"/>
      <c r="BD259" s="884"/>
      <c r="BE259" s="884"/>
      <c r="BF259" s="884"/>
      <c r="BG259" s="884"/>
      <c r="BH259" s="884"/>
    </row>
    <row r="260" spans="1:60" s="511" customFormat="1" ht="12" thickBot="1">
      <c r="A260" s="541"/>
      <c r="B260" s="501"/>
      <c r="C260" s="501"/>
      <c r="D260" s="501"/>
      <c r="E260" s="502"/>
      <c r="F260" s="542"/>
      <c r="G260" s="542"/>
      <c r="H260" s="542"/>
      <c r="I260" s="542"/>
      <c r="J260" s="542"/>
      <c r="K260" s="542"/>
      <c r="L260" s="542"/>
      <c r="M260" s="543"/>
      <c r="N260" s="503"/>
      <c r="O260" s="503"/>
      <c r="P260" s="503"/>
      <c r="Q260" s="503"/>
      <c r="R260" s="503"/>
      <c r="S260" s="503"/>
      <c r="T260" s="504"/>
      <c r="U260" s="505"/>
      <c r="V260" s="505"/>
      <c r="W260" s="505"/>
      <c r="X260" s="505"/>
      <c r="Y260" s="505"/>
      <c r="Z260" s="505"/>
      <c r="AA260" s="506"/>
      <c r="AB260" s="506"/>
      <c r="AC260" s="507"/>
      <c r="AD260" s="507"/>
      <c r="AE260" s="505"/>
      <c r="AF260" s="505"/>
      <c r="AG260" s="505"/>
      <c r="AH260" s="505"/>
      <c r="AI260" s="505"/>
      <c r="AJ260" s="505"/>
      <c r="AK260" s="505"/>
      <c r="AL260" s="508"/>
      <c r="AM260" s="508"/>
      <c r="AN260" s="508"/>
      <c r="AO260" s="508"/>
      <c r="AP260" s="517"/>
      <c r="AQ260" s="509"/>
      <c r="AR260" s="505"/>
      <c r="AS260" s="508"/>
      <c r="AT260" s="508"/>
      <c r="AU260" s="505"/>
      <c r="AV260" s="505"/>
      <c r="AW260" s="505"/>
      <c r="AX260" s="505"/>
      <c r="AY260" s="775"/>
      <c r="AZ260" s="505"/>
      <c r="BA260" s="505"/>
      <c r="BB260" s="505"/>
      <c r="BC260" s="775"/>
      <c r="BD260" s="505"/>
      <c r="BE260" s="737"/>
      <c r="BF260" s="512"/>
      <c r="BG260" s="512"/>
      <c r="BH260" s="512"/>
    </row>
    <row r="261" spans="1:60" ht="39" customHeight="1" thickBot="1">
      <c r="A261" s="886" t="s">
        <v>0</v>
      </c>
      <c r="B261" s="886"/>
      <c r="C261" s="886"/>
      <c r="D261" s="10" t="s">
        <v>1</v>
      </c>
      <c r="E261" s="412" t="s">
        <v>574</v>
      </c>
      <c r="F261" s="887" t="s">
        <v>196</v>
      </c>
      <c r="G261" s="888"/>
      <c r="H261" s="888"/>
      <c r="I261" s="889"/>
      <c r="J261" s="890" t="s">
        <v>195</v>
      </c>
      <c r="K261" s="888"/>
      <c r="L261" s="888"/>
      <c r="M261" s="888"/>
      <c r="N261" s="888"/>
      <c r="O261" s="891"/>
      <c r="P261" s="414" t="s">
        <v>311</v>
      </c>
      <c r="Q261" s="413" t="s">
        <v>302</v>
      </c>
      <c r="R261" s="408" t="s">
        <v>377</v>
      </c>
      <c r="S261" s="408" t="s">
        <v>179</v>
      </c>
      <c r="T261" s="408" t="s">
        <v>378</v>
      </c>
      <c r="U261" s="409" t="s">
        <v>180</v>
      </c>
      <c r="V261" s="409" t="s">
        <v>379</v>
      </c>
      <c r="W261" s="409" t="s">
        <v>381</v>
      </c>
      <c r="X261" s="408"/>
      <c r="Y261" s="408" t="s">
        <v>421</v>
      </c>
      <c r="Z261" s="410" t="s">
        <v>427</v>
      </c>
      <c r="AA261" s="408" t="s">
        <v>181</v>
      </c>
      <c r="AB261" s="408" t="s">
        <v>380</v>
      </c>
      <c r="AC261" s="411"/>
      <c r="AD261" s="411"/>
      <c r="AE261" s="410" t="s">
        <v>422</v>
      </c>
      <c r="AF261" s="410" t="s">
        <v>437</v>
      </c>
      <c r="AG261" s="410" t="s">
        <v>436</v>
      </c>
      <c r="AH261" s="415" t="s">
        <v>434</v>
      </c>
      <c r="AI261" s="417" t="s">
        <v>465</v>
      </c>
      <c r="AJ261" s="416" t="s">
        <v>435</v>
      </c>
      <c r="AK261" s="410" t="s">
        <v>507</v>
      </c>
      <c r="AL261" s="415" t="s">
        <v>506</v>
      </c>
      <c r="AM261" s="417" t="s">
        <v>571</v>
      </c>
      <c r="AN261" s="427" t="s">
        <v>577</v>
      </c>
      <c r="AO261" s="417" t="s">
        <v>583</v>
      </c>
      <c r="AP261" s="428" t="s">
        <v>591</v>
      </c>
      <c r="AQ261" s="428" t="s">
        <v>644</v>
      </c>
      <c r="AR261" s="426" t="s">
        <v>650</v>
      </c>
      <c r="AS261" s="417" t="s">
        <v>657</v>
      </c>
      <c r="AT261" s="632" t="s">
        <v>732</v>
      </c>
      <c r="AU261" s="640" t="s">
        <v>850</v>
      </c>
      <c r="AV261" s="640" t="s">
        <v>849</v>
      </c>
      <c r="AW261" s="646" t="s">
        <v>785</v>
      </c>
      <c r="AX261" s="498" t="s">
        <v>758</v>
      </c>
      <c r="AY261" s="766" t="s">
        <v>801</v>
      </c>
      <c r="AZ261" s="767" t="s">
        <v>605</v>
      </c>
      <c r="BA261" s="768" t="s">
        <v>781</v>
      </c>
      <c r="BB261" s="768" t="s">
        <v>782</v>
      </c>
      <c r="BC261" s="766" t="s">
        <v>889</v>
      </c>
      <c r="BD261" s="714" t="s">
        <v>843</v>
      </c>
      <c r="BE261" s="714" t="s">
        <v>836</v>
      </c>
      <c r="BF261" s="816" t="s">
        <v>852</v>
      </c>
      <c r="BG261" s="640" t="s">
        <v>853</v>
      </c>
      <c r="BH261" s="766" t="s">
        <v>854</v>
      </c>
    </row>
    <row r="262" spans="1:60" s="504" customFormat="1" ht="15.75">
      <c r="A262" s="12">
        <v>2</v>
      </c>
      <c r="B262" s="13">
        <v>2</v>
      </c>
      <c r="C262" s="13"/>
      <c r="D262" s="11" t="s">
        <v>3</v>
      </c>
      <c r="E262" s="189">
        <v>190</v>
      </c>
      <c r="F262" s="10" t="s">
        <v>4</v>
      </c>
      <c r="G262" s="11" t="s">
        <v>5</v>
      </c>
      <c r="H262" s="11" t="s">
        <v>5</v>
      </c>
      <c r="I262" s="154"/>
      <c r="J262" s="10" t="s">
        <v>24</v>
      </c>
      <c r="K262" s="11" t="s">
        <v>5</v>
      </c>
      <c r="L262" s="11" t="s">
        <v>11</v>
      </c>
      <c r="M262" s="11" t="s">
        <v>13</v>
      </c>
      <c r="N262" s="11" t="s">
        <v>5</v>
      </c>
      <c r="O262" s="11"/>
      <c r="P262" s="764">
        <v>46</v>
      </c>
      <c r="Q262" s="79" t="s">
        <v>373</v>
      </c>
      <c r="R262" s="32">
        <v>1200</v>
      </c>
      <c r="S262" s="32">
        <v>-1500</v>
      </c>
      <c r="T262" s="33">
        <v>0</v>
      </c>
      <c r="U262" s="34">
        <v>-461.5</v>
      </c>
      <c r="V262" s="34">
        <v>0</v>
      </c>
      <c r="W262" s="143" t="e">
        <f>V262/T262</f>
        <v>#DIV/0!</v>
      </c>
      <c r="X262" s="32"/>
      <c r="Y262" s="32">
        <v>1200</v>
      </c>
      <c r="Z262" s="32">
        <v>1200</v>
      </c>
      <c r="AA262" s="32">
        <v>0</v>
      </c>
      <c r="AB262" s="32">
        <v>0</v>
      </c>
      <c r="AC262" s="4"/>
      <c r="AD262" s="158">
        <f>Y262</f>
        <v>1200</v>
      </c>
      <c r="AE262" s="32"/>
      <c r="AF262" s="32">
        <v>461.5</v>
      </c>
      <c r="AG262" s="32">
        <f>Z262+AE262</f>
        <v>1200</v>
      </c>
      <c r="AH262" s="32">
        <v>1192.8</v>
      </c>
      <c r="AI262" s="32"/>
      <c r="AJ262" s="67"/>
      <c r="AK262" s="32">
        <v>750</v>
      </c>
      <c r="AL262" s="32">
        <v>748.8</v>
      </c>
      <c r="AM262" s="32">
        <v>0</v>
      </c>
      <c r="AN262" s="32">
        <v>0</v>
      </c>
      <c r="AO262" s="32">
        <v>0</v>
      </c>
      <c r="AP262" s="32">
        <v>0</v>
      </c>
      <c r="AQ262" s="32">
        <v>0</v>
      </c>
      <c r="AR262" s="67">
        <v>0</v>
      </c>
      <c r="AS262" s="32"/>
      <c r="AT262" s="32"/>
      <c r="AU262" s="32"/>
      <c r="AV262" s="32"/>
      <c r="AW262" s="32">
        <v>0</v>
      </c>
      <c r="AX262" s="32"/>
      <c r="AY262" s="234">
        <v>0</v>
      </c>
      <c r="AZ262" s="32"/>
      <c r="BA262" s="119">
        <v>0</v>
      </c>
      <c r="BB262" s="119">
        <v>0</v>
      </c>
      <c r="BC262" s="234">
        <v>0</v>
      </c>
      <c r="BD262" s="234"/>
      <c r="BE262" s="731"/>
      <c r="BF262" s="839"/>
      <c r="BG262" s="840"/>
      <c r="BH262" s="840"/>
    </row>
    <row r="263" spans="1:60" s="74" customFormat="1" ht="15.75" customHeight="1">
      <c r="A263" s="159">
        <v>2</v>
      </c>
      <c r="B263" s="160">
        <v>2</v>
      </c>
      <c r="C263" s="160"/>
      <c r="D263" s="147" t="s">
        <v>10</v>
      </c>
      <c r="E263" s="386">
        <v>191</v>
      </c>
      <c r="F263" s="276" t="s">
        <v>4</v>
      </c>
      <c r="G263" s="277" t="s">
        <v>5</v>
      </c>
      <c r="H263" s="277" t="s">
        <v>5</v>
      </c>
      <c r="I263" s="298"/>
      <c r="J263" s="276" t="s">
        <v>24</v>
      </c>
      <c r="K263" s="277"/>
      <c r="L263" s="277"/>
      <c r="M263" s="277"/>
      <c r="N263" s="277"/>
      <c r="O263" s="277"/>
      <c r="P263" s="299"/>
      <c r="Q263" s="278" t="s">
        <v>193</v>
      </c>
      <c r="R263" s="279">
        <f>R262</f>
        <v>1200</v>
      </c>
      <c r="S263" s="279">
        <v>-1500</v>
      </c>
      <c r="T263" s="279">
        <f aca="true" t="shared" si="75" ref="T263:V264">T262</f>
        <v>0</v>
      </c>
      <c r="U263" s="279">
        <f t="shared" si="75"/>
        <v>-461.5</v>
      </c>
      <c r="V263" s="280">
        <f t="shared" si="75"/>
        <v>0</v>
      </c>
      <c r="W263" s="281" t="e">
        <f>V263/T263</f>
        <v>#DIV/0!</v>
      </c>
      <c r="X263" s="279">
        <f aca="true" t="shared" si="76" ref="X263:AB264">X262</f>
        <v>0</v>
      </c>
      <c r="Y263" s="279">
        <f t="shared" si="76"/>
        <v>1200</v>
      </c>
      <c r="Z263" s="279">
        <f t="shared" si="76"/>
        <v>1200</v>
      </c>
      <c r="AA263" s="279">
        <f t="shared" si="76"/>
        <v>0</v>
      </c>
      <c r="AB263" s="279">
        <f t="shared" si="76"/>
        <v>0</v>
      </c>
      <c r="AC263" s="282"/>
      <c r="AD263" s="282"/>
      <c r="AE263" s="279">
        <f aca="true" t="shared" si="77" ref="AE263:AV264">AE262</f>
        <v>0</v>
      </c>
      <c r="AF263" s="279">
        <f t="shared" si="77"/>
        <v>461.5</v>
      </c>
      <c r="AG263" s="279">
        <f t="shared" si="77"/>
        <v>1200</v>
      </c>
      <c r="AH263" s="279">
        <f t="shared" si="77"/>
        <v>1192.8</v>
      </c>
      <c r="AI263" s="279">
        <f>AI262</f>
        <v>0</v>
      </c>
      <c r="AJ263" s="283">
        <f t="shared" si="77"/>
        <v>0</v>
      </c>
      <c r="AK263" s="279">
        <f t="shared" si="77"/>
        <v>750</v>
      </c>
      <c r="AL263" s="279">
        <f t="shared" si="77"/>
        <v>748.8</v>
      </c>
      <c r="AM263" s="279">
        <f t="shared" si="77"/>
        <v>0</v>
      </c>
      <c r="AN263" s="279">
        <f t="shared" si="77"/>
        <v>0</v>
      </c>
      <c r="AO263" s="279">
        <f t="shared" si="77"/>
        <v>0</v>
      </c>
      <c r="AP263" s="279">
        <f>AP262</f>
        <v>0</v>
      </c>
      <c r="AQ263" s="279">
        <f>AQ262</f>
        <v>0</v>
      </c>
      <c r="AR263" s="283">
        <f t="shared" si="77"/>
        <v>0</v>
      </c>
      <c r="AS263" s="279">
        <f t="shared" si="77"/>
        <v>0</v>
      </c>
      <c r="AT263" s="279">
        <f t="shared" si="77"/>
        <v>0</v>
      </c>
      <c r="AU263" s="279">
        <f>AU262</f>
        <v>0</v>
      </c>
      <c r="AV263" s="279">
        <f t="shared" si="77"/>
        <v>0</v>
      </c>
      <c r="AW263" s="279">
        <f>AW262</f>
        <v>0</v>
      </c>
      <c r="AX263" s="279">
        <f>AX262</f>
        <v>0</v>
      </c>
      <c r="AY263" s="279">
        <f aca="true" t="shared" si="78" ref="AY263:BH263">AY262</f>
        <v>0</v>
      </c>
      <c r="AZ263" s="279">
        <f t="shared" si="78"/>
        <v>0</v>
      </c>
      <c r="BA263" s="279">
        <f t="shared" si="78"/>
        <v>0</v>
      </c>
      <c r="BB263" s="279">
        <f t="shared" si="78"/>
        <v>0</v>
      </c>
      <c r="BC263" s="279">
        <f t="shared" si="78"/>
        <v>0</v>
      </c>
      <c r="BD263" s="279">
        <f t="shared" si="78"/>
        <v>0</v>
      </c>
      <c r="BE263" s="279">
        <f t="shared" si="78"/>
        <v>0</v>
      </c>
      <c r="BF263" s="279">
        <f t="shared" si="78"/>
        <v>0</v>
      </c>
      <c r="BG263" s="279">
        <f t="shared" si="78"/>
        <v>0</v>
      </c>
      <c r="BH263" s="279">
        <f t="shared" si="78"/>
        <v>0</v>
      </c>
    </row>
    <row r="264" spans="1:60" s="507" customFormat="1" ht="15.75">
      <c r="A264" s="165">
        <v>2</v>
      </c>
      <c r="B264" s="166">
        <v>1</v>
      </c>
      <c r="C264" s="166"/>
      <c r="D264" s="292" t="s">
        <v>10</v>
      </c>
      <c r="E264" s="722">
        <v>192</v>
      </c>
      <c r="F264" s="293" t="s">
        <v>186</v>
      </c>
      <c r="G264" s="294"/>
      <c r="H264" s="294"/>
      <c r="I264" s="294"/>
      <c r="J264" s="953" t="s">
        <v>204</v>
      </c>
      <c r="K264" s="921"/>
      <c r="L264" s="921"/>
      <c r="M264" s="921"/>
      <c r="N264" s="921"/>
      <c r="O264" s="921"/>
      <c r="P264" s="922"/>
      <c r="Q264" s="605" t="s">
        <v>205</v>
      </c>
      <c r="R264" s="184">
        <f>R263</f>
        <v>1200</v>
      </c>
      <c r="S264" s="184">
        <v>-1500</v>
      </c>
      <c r="T264" s="184">
        <f t="shared" si="75"/>
        <v>0</v>
      </c>
      <c r="U264" s="184">
        <f t="shared" si="75"/>
        <v>-461.5</v>
      </c>
      <c r="V264" s="296">
        <f t="shared" si="75"/>
        <v>0</v>
      </c>
      <c r="W264" s="272" t="e">
        <f>V264/T264</f>
        <v>#DIV/0!</v>
      </c>
      <c r="X264" s="184">
        <f t="shared" si="76"/>
        <v>0</v>
      </c>
      <c r="Y264" s="184">
        <f t="shared" si="76"/>
        <v>1200</v>
      </c>
      <c r="Z264" s="184">
        <f t="shared" si="76"/>
        <v>1200</v>
      </c>
      <c r="AA264" s="184">
        <f t="shared" si="76"/>
        <v>0</v>
      </c>
      <c r="AB264" s="184">
        <f t="shared" si="76"/>
        <v>0</v>
      </c>
      <c r="AC264" s="297"/>
      <c r="AD264" s="297"/>
      <c r="AE264" s="184">
        <f t="shared" si="77"/>
        <v>0</v>
      </c>
      <c r="AF264" s="184">
        <f t="shared" si="77"/>
        <v>461.5</v>
      </c>
      <c r="AG264" s="184">
        <f t="shared" si="77"/>
        <v>1200</v>
      </c>
      <c r="AH264" s="184">
        <f t="shared" si="77"/>
        <v>1192.8</v>
      </c>
      <c r="AI264" s="183">
        <f>AI263</f>
        <v>0</v>
      </c>
      <c r="AJ264" s="183">
        <f t="shared" si="77"/>
        <v>0</v>
      </c>
      <c r="AK264" s="183">
        <f t="shared" si="77"/>
        <v>750</v>
      </c>
      <c r="AL264" s="183">
        <f t="shared" si="77"/>
        <v>748.8</v>
      </c>
      <c r="AM264" s="183">
        <f t="shared" si="77"/>
        <v>0</v>
      </c>
      <c r="AN264" s="183">
        <f t="shared" si="77"/>
        <v>0</v>
      </c>
      <c r="AO264" s="183">
        <f t="shared" si="77"/>
        <v>0</v>
      </c>
      <c r="AP264" s="183">
        <f>AP263</f>
        <v>0</v>
      </c>
      <c r="AQ264" s="183">
        <f>AQ263</f>
        <v>0</v>
      </c>
      <c r="AR264" s="184">
        <f t="shared" si="77"/>
        <v>0</v>
      </c>
      <c r="AS264" s="183">
        <f t="shared" si="77"/>
        <v>0</v>
      </c>
      <c r="AT264" s="183">
        <f t="shared" si="77"/>
        <v>0</v>
      </c>
      <c r="AU264" s="183">
        <f>AU263</f>
        <v>0</v>
      </c>
      <c r="AV264" s="183">
        <f t="shared" si="77"/>
        <v>0</v>
      </c>
      <c r="AW264" s="183">
        <f>AW263</f>
        <v>0</v>
      </c>
      <c r="AX264" s="183">
        <f>AX263</f>
        <v>0</v>
      </c>
      <c r="AY264" s="183">
        <f aca="true" t="shared" si="79" ref="AY264:BH264">AY263</f>
        <v>0</v>
      </c>
      <c r="AZ264" s="183">
        <f t="shared" si="79"/>
        <v>0</v>
      </c>
      <c r="BA264" s="183">
        <f t="shared" si="79"/>
        <v>0</v>
      </c>
      <c r="BB264" s="183">
        <f t="shared" si="79"/>
        <v>0</v>
      </c>
      <c r="BC264" s="183">
        <f t="shared" si="79"/>
        <v>0</v>
      </c>
      <c r="BD264" s="183">
        <f t="shared" si="79"/>
        <v>0</v>
      </c>
      <c r="BE264" s="183">
        <f t="shared" si="79"/>
        <v>0</v>
      </c>
      <c r="BF264" s="183">
        <f t="shared" si="79"/>
        <v>0</v>
      </c>
      <c r="BG264" s="183">
        <f t="shared" si="79"/>
        <v>0</v>
      </c>
      <c r="BH264" s="183">
        <f t="shared" si="79"/>
        <v>0</v>
      </c>
    </row>
    <row r="265" spans="1:60" s="1" customFormat="1" ht="10.5" customHeight="1">
      <c r="A265" s="544"/>
      <c r="B265" s="545"/>
      <c r="C265" s="545"/>
      <c r="D265" s="545"/>
      <c r="E265" s="545"/>
      <c r="F265" s="545"/>
      <c r="G265" s="545"/>
      <c r="H265" s="545"/>
      <c r="I265" s="545"/>
      <c r="J265" s="545"/>
      <c r="K265" s="545"/>
      <c r="L265" s="545"/>
      <c r="M265" s="545"/>
      <c r="N265" s="545"/>
      <c r="O265" s="545"/>
      <c r="P265" s="545"/>
      <c r="Q265" s="545"/>
      <c r="R265" s="545"/>
      <c r="S265" s="545"/>
      <c r="T265" s="545"/>
      <c r="U265" s="545"/>
      <c r="V265" s="545"/>
      <c r="W265" s="545"/>
      <c r="X265" s="546"/>
      <c r="Y265" s="545"/>
      <c r="Z265" s="545"/>
      <c r="AA265" s="545"/>
      <c r="AB265" s="545"/>
      <c r="AC265" s="511"/>
      <c r="AD265" s="511"/>
      <c r="AE265" s="545"/>
      <c r="AF265" s="545"/>
      <c r="AG265" s="546"/>
      <c r="AH265" s="546"/>
      <c r="AI265" s="546"/>
      <c r="AJ265" s="547"/>
      <c r="AK265" s="547"/>
      <c r="AL265" s="546"/>
      <c r="AM265" s="546"/>
      <c r="AN265" s="546"/>
      <c r="AO265" s="546"/>
      <c r="AP265" s="546"/>
      <c r="AQ265" s="546"/>
      <c r="AR265" s="547"/>
      <c r="AS265" s="546"/>
      <c r="AT265" s="546"/>
      <c r="AU265" s="546"/>
      <c r="AV265" s="546"/>
      <c r="AW265" s="546"/>
      <c r="AX265" s="546"/>
      <c r="AY265" s="546"/>
      <c r="AZ265" s="546"/>
      <c r="BA265" s="546"/>
      <c r="BB265" s="546"/>
      <c r="BC265" s="546"/>
      <c r="BD265" s="546"/>
      <c r="BE265" s="546"/>
      <c r="BF265" s="546"/>
      <c r="BG265" s="546"/>
      <c r="BH265" s="546"/>
    </row>
    <row r="266" spans="1:60" s="1" customFormat="1" ht="15.75" customHeight="1">
      <c r="A266" s="959" t="s">
        <v>200</v>
      </c>
      <c r="B266" s="960"/>
      <c r="C266" s="960"/>
      <c r="D266" s="960"/>
      <c r="E266" s="960"/>
      <c r="F266" s="960"/>
      <c r="G266" s="960"/>
      <c r="H266" s="960"/>
      <c r="I266" s="960"/>
      <c r="J266" s="960"/>
      <c r="K266" s="960"/>
      <c r="L266" s="287"/>
      <c r="M266" s="917" t="s">
        <v>318</v>
      </c>
      <c r="N266" s="917"/>
      <c r="O266" s="917"/>
      <c r="P266" s="917"/>
      <c r="Q266" s="918"/>
      <c r="R266" s="288">
        <f>R253+R264</f>
        <v>22870</v>
      </c>
      <c r="S266" s="288">
        <v>-2500</v>
      </c>
      <c r="T266" s="288">
        <f>T253+T264</f>
        <v>1670</v>
      </c>
      <c r="U266" s="289">
        <v>-967.89</v>
      </c>
      <c r="V266" s="289">
        <f>V253+V264</f>
        <v>532.92</v>
      </c>
      <c r="W266" s="290">
        <f>V266/T266</f>
        <v>0.3191137724550898</v>
      </c>
      <c r="X266" s="288">
        <f>X253+X264</f>
        <v>-870</v>
      </c>
      <c r="Y266" s="288">
        <f>Y253+Y264</f>
        <v>18600</v>
      </c>
      <c r="Z266" s="288">
        <f>Z253+Z264</f>
        <v>3600</v>
      </c>
      <c r="AA266" s="288">
        <f>AA253+AA264</f>
        <v>620</v>
      </c>
      <c r="AB266" s="288">
        <f>AB253+AB264</f>
        <v>620</v>
      </c>
      <c r="AC266" s="291"/>
      <c r="AD266" s="291"/>
      <c r="AE266" s="288">
        <f aca="true" t="shared" si="80" ref="AE266:AV266">AE253+AE264</f>
        <v>-1000</v>
      </c>
      <c r="AF266" s="288">
        <f t="shared" si="80"/>
        <v>967.89</v>
      </c>
      <c r="AG266" s="288">
        <f t="shared" si="80"/>
        <v>2600</v>
      </c>
      <c r="AH266" s="288">
        <f t="shared" si="80"/>
        <v>2609.27</v>
      </c>
      <c r="AI266" s="288">
        <f t="shared" si="80"/>
        <v>970.89</v>
      </c>
      <c r="AJ266" s="288">
        <f t="shared" si="80"/>
        <v>2650</v>
      </c>
      <c r="AK266" s="288">
        <f t="shared" si="80"/>
        <v>3350</v>
      </c>
      <c r="AL266" s="288">
        <f t="shared" si="80"/>
        <v>3123.8199999999997</v>
      </c>
      <c r="AM266" s="288">
        <f t="shared" si="80"/>
        <v>2500</v>
      </c>
      <c r="AN266" s="288">
        <f t="shared" si="80"/>
        <v>2500</v>
      </c>
      <c r="AO266" s="288">
        <f t="shared" si="80"/>
        <v>2500</v>
      </c>
      <c r="AP266" s="288">
        <f t="shared" si="80"/>
        <v>2500</v>
      </c>
      <c r="AQ266" s="288">
        <f t="shared" si="80"/>
        <v>2500</v>
      </c>
      <c r="AR266" s="288">
        <f t="shared" si="80"/>
        <v>2500</v>
      </c>
      <c r="AS266" s="288">
        <f>AS253+AS264</f>
        <v>675</v>
      </c>
      <c r="AT266" s="288">
        <f>AT253+AT264</f>
        <v>7550</v>
      </c>
      <c r="AU266" s="288">
        <f>AU253+AU264</f>
        <v>78168.78</v>
      </c>
      <c r="AV266" s="288">
        <f t="shared" si="80"/>
        <v>16889.12</v>
      </c>
      <c r="AW266" s="288">
        <f aca="true" t="shared" si="81" ref="AW266:BH266">AW253+AW264</f>
        <v>0</v>
      </c>
      <c r="AX266" s="288">
        <f t="shared" si="81"/>
        <v>16589.88</v>
      </c>
      <c r="AY266" s="288">
        <f t="shared" si="81"/>
        <v>3600</v>
      </c>
      <c r="AZ266" s="288">
        <f t="shared" si="81"/>
        <v>4900</v>
      </c>
      <c r="BA266" s="288">
        <f t="shared" si="81"/>
        <v>3600</v>
      </c>
      <c r="BB266" s="288">
        <f t="shared" si="81"/>
        <v>3600</v>
      </c>
      <c r="BC266" s="288">
        <f t="shared" si="81"/>
        <v>3600</v>
      </c>
      <c r="BD266" s="288">
        <f t="shared" si="81"/>
        <v>558.53</v>
      </c>
      <c r="BE266" s="288" t="e">
        <f t="shared" si="81"/>
        <v>#DIV/0!</v>
      </c>
      <c r="BF266" s="288">
        <f t="shared" si="81"/>
        <v>3400</v>
      </c>
      <c r="BG266" s="288">
        <f t="shared" si="81"/>
        <v>4000</v>
      </c>
      <c r="BH266" s="288">
        <f t="shared" si="81"/>
        <v>4000</v>
      </c>
    </row>
    <row r="267" spans="1:60" s="1" customFormat="1" ht="10.5" customHeight="1">
      <c r="A267" s="537"/>
      <c r="B267" s="538"/>
      <c r="C267" s="538"/>
      <c r="D267" s="538"/>
      <c r="E267" s="538"/>
      <c r="F267" s="538"/>
      <c r="G267" s="538"/>
      <c r="H267" s="538"/>
      <c r="I267" s="538"/>
      <c r="J267" s="538"/>
      <c r="K267" s="538"/>
      <c r="L267" s="538"/>
      <c r="M267" s="538"/>
      <c r="N267" s="538"/>
      <c r="O267" s="538"/>
      <c r="P267" s="538"/>
      <c r="Q267" s="538"/>
      <c r="R267" s="538"/>
      <c r="S267" s="538"/>
      <c r="T267" s="538"/>
      <c r="U267" s="538"/>
      <c r="V267" s="538"/>
      <c r="W267" s="538"/>
      <c r="X267" s="539"/>
      <c r="Y267" s="538"/>
      <c r="Z267" s="538"/>
      <c r="AA267" s="538"/>
      <c r="AB267" s="538"/>
      <c r="AC267" s="511"/>
      <c r="AD267" s="511"/>
      <c r="AE267" s="538"/>
      <c r="AF267" s="538"/>
      <c r="AG267" s="539"/>
      <c r="AH267" s="539"/>
      <c r="AI267" s="539"/>
      <c r="AJ267" s="540"/>
      <c r="AK267" s="540"/>
      <c r="AL267" s="539"/>
      <c r="AM267" s="539"/>
      <c r="AN267" s="539"/>
      <c r="AO267" s="539"/>
      <c r="AP267" s="539"/>
      <c r="AQ267" s="539"/>
      <c r="AR267" s="540"/>
      <c r="AS267" s="539"/>
      <c r="AT267" s="539"/>
      <c r="AU267" s="540"/>
      <c r="AV267" s="539"/>
      <c r="AW267" s="539"/>
      <c r="AX267" s="539"/>
      <c r="AY267" s="783"/>
      <c r="AZ267" s="539"/>
      <c r="BA267" s="665"/>
      <c r="BB267" s="665"/>
      <c r="BC267" s="783"/>
      <c r="BD267" s="539"/>
      <c r="BE267" s="728"/>
      <c r="BF267" s="186"/>
      <c r="BG267" s="186"/>
      <c r="BH267" s="186"/>
    </row>
    <row r="268" spans="1:60" s="507" customFormat="1" ht="18.75">
      <c r="A268" s="920" t="s">
        <v>206</v>
      </c>
      <c r="B268" s="920"/>
      <c r="C268" s="920"/>
      <c r="D268" s="920"/>
      <c r="E268" s="920"/>
      <c r="F268" s="920"/>
      <c r="G268" s="920"/>
      <c r="H268" s="920"/>
      <c r="I268" s="920"/>
      <c r="J268" s="920"/>
      <c r="K268" s="920"/>
      <c r="L268" s="99"/>
      <c r="M268" s="99" t="s">
        <v>207</v>
      </c>
      <c r="N268" s="99"/>
      <c r="O268" s="99"/>
      <c r="P268" s="99"/>
      <c r="Q268" s="99"/>
      <c r="R268" s="24"/>
      <c r="S268" s="24"/>
      <c r="T268" s="24"/>
      <c r="U268" s="25"/>
      <c r="V268" s="25"/>
      <c r="W268" s="25"/>
      <c r="X268" s="24"/>
      <c r="Y268" s="24"/>
      <c r="Z268" s="24"/>
      <c r="AA268" s="24"/>
      <c r="AB268" s="24"/>
      <c r="AC268" s="17"/>
      <c r="AD268" s="17"/>
      <c r="AE268" s="24"/>
      <c r="AF268" s="24"/>
      <c r="AG268" s="24"/>
      <c r="AH268" s="24"/>
      <c r="AI268" s="24"/>
      <c r="AJ268" s="24"/>
      <c r="AK268" s="24"/>
      <c r="AL268" s="201"/>
      <c r="AM268" s="201"/>
      <c r="AN268" s="201"/>
      <c r="AO268" s="201"/>
      <c r="AP268" s="201"/>
      <c r="AQ268" s="201"/>
      <c r="AR268" s="24"/>
      <c r="AS268" s="201"/>
      <c r="AT268" s="201"/>
      <c r="AU268" s="24"/>
      <c r="AV268" s="24"/>
      <c r="AW268" s="24"/>
      <c r="AX268" s="24"/>
      <c r="AY268" s="778"/>
      <c r="AZ268" s="24"/>
      <c r="BA268" s="24"/>
      <c r="BB268" s="24"/>
      <c r="BC268" s="778"/>
      <c r="BD268" s="24"/>
      <c r="BE268" s="729"/>
      <c r="BF268" s="515"/>
      <c r="BG268" s="515"/>
      <c r="BH268" s="515"/>
    </row>
    <row r="269" spans="1:56" ht="10.5" customHeight="1">
      <c r="A269" s="548"/>
      <c r="B269" s="548"/>
      <c r="C269" s="548"/>
      <c r="D269" s="548"/>
      <c r="E269" s="548"/>
      <c r="F269" s="548"/>
      <c r="G269" s="548"/>
      <c r="H269" s="548"/>
      <c r="I269" s="548"/>
      <c r="J269" s="548"/>
      <c r="K269" s="548"/>
      <c r="L269" s="549"/>
      <c r="M269" s="549"/>
      <c r="N269" s="549"/>
      <c r="O269" s="549"/>
      <c r="P269" s="549"/>
      <c r="Q269" s="549"/>
      <c r="R269" s="505"/>
      <c r="S269" s="505"/>
      <c r="T269" s="505"/>
      <c r="U269" s="506"/>
      <c r="V269" s="506"/>
      <c r="W269" s="506"/>
      <c r="X269" s="505"/>
      <c r="Y269" s="505"/>
      <c r="Z269" s="505"/>
      <c r="AA269" s="505"/>
      <c r="AB269" s="505"/>
      <c r="AC269" s="504"/>
      <c r="AD269" s="504"/>
      <c r="AE269" s="505"/>
      <c r="AF269" s="505"/>
      <c r="AG269" s="505"/>
      <c r="AH269" s="505"/>
      <c r="AI269" s="505"/>
      <c r="AJ269" s="505"/>
      <c r="AK269" s="505"/>
      <c r="AL269" s="508"/>
      <c r="AM269" s="508"/>
      <c r="AN269" s="508"/>
      <c r="AO269" s="508"/>
      <c r="AP269" s="508"/>
      <c r="AQ269" s="508"/>
      <c r="AR269" s="505"/>
      <c r="AS269" s="508"/>
      <c r="AT269" s="508"/>
      <c r="AU269" s="505"/>
      <c r="AV269" s="505"/>
      <c r="AW269" s="505"/>
      <c r="AX269" s="505"/>
      <c r="AY269" s="775"/>
      <c r="AZ269" s="505"/>
      <c r="BA269" s="505"/>
      <c r="BB269" s="505"/>
      <c r="BC269" s="775"/>
      <c r="BD269" s="505"/>
    </row>
    <row r="270" spans="1:56" ht="18.75">
      <c r="A270" s="74"/>
      <c r="B270" s="74"/>
      <c r="C270" s="74"/>
      <c r="D270" s="74"/>
      <c r="E270" s="74"/>
      <c r="F270" s="74"/>
      <c r="G270" s="74"/>
      <c r="H270" s="74" t="s">
        <v>208</v>
      </c>
      <c r="I270" s="74"/>
      <c r="J270" s="74"/>
      <c r="K270" s="74"/>
      <c r="L270" s="74"/>
      <c r="M270" s="74"/>
      <c r="N270" s="74"/>
      <c r="O270" s="74"/>
      <c r="P270" s="74"/>
      <c r="Q270" s="74" t="s">
        <v>209</v>
      </c>
      <c r="R270" s="75"/>
      <c r="S270" s="75"/>
      <c r="T270" s="75"/>
      <c r="U270" s="76"/>
      <c r="V270" s="76"/>
      <c r="W270" s="76"/>
      <c r="X270" s="75"/>
      <c r="Y270" s="75"/>
      <c r="Z270" s="75"/>
      <c r="AA270" s="75"/>
      <c r="AB270" s="75"/>
      <c r="AC270" s="74"/>
      <c r="AD270" s="74"/>
      <c r="AE270" s="75"/>
      <c r="AF270" s="75"/>
      <c r="AG270" s="75"/>
      <c r="AH270" s="75"/>
      <c r="AI270" s="75"/>
      <c r="AJ270" s="75"/>
      <c r="AK270" s="75"/>
      <c r="AL270" s="200"/>
      <c r="AM270" s="200"/>
      <c r="AN270" s="200"/>
      <c r="AO270" s="200"/>
      <c r="AP270" s="200"/>
      <c r="AQ270" s="200"/>
      <c r="AR270" s="75"/>
      <c r="AS270" s="200"/>
      <c r="AT270" s="200"/>
      <c r="AU270" s="75"/>
      <c r="AV270" s="75"/>
      <c r="AW270" s="75"/>
      <c r="AX270" s="75"/>
      <c r="AY270" s="774"/>
      <c r="AZ270" s="75"/>
      <c r="BA270" s="75"/>
      <c r="BB270" s="75"/>
      <c r="BC270" s="774"/>
      <c r="BD270" s="75"/>
    </row>
    <row r="271" spans="1:56" ht="10.5" customHeight="1">
      <c r="A271" s="504"/>
      <c r="B271" s="504"/>
      <c r="C271" s="504"/>
      <c r="D271" s="504"/>
      <c r="E271" s="504"/>
      <c r="F271" s="504"/>
      <c r="G271" s="504"/>
      <c r="H271" s="504"/>
      <c r="I271" s="504"/>
      <c r="J271" s="507"/>
      <c r="K271" s="504"/>
      <c r="L271" s="504"/>
      <c r="M271" s="504"/>
      <c r="N271" s="504"/>
      <c r="O271" s="504"/>
      <c r="P271" s="504"/>
      <c r="Q271" s="504"/>
      <c r="R271" s="505"/>
      <c r="S271" s="505"/>
      <c r="T271" s="505"/>
      <c r="U271" s="506"/>
      <c r="V271" s="506"/>
      <c r="W271" s="506"/>
      <c r="X271" s="505"/>
      <c r="Y271" s="505"/>
      <c r="Z271" s="505"/>
      <c r="AA271" s="505"/>
      <c r="AB271" s="505"/>
      <c r="AC271" s="507"/>
      <c r="AD271" s="507"/>
      <c r="AE271" s="505"/>
      <c r="AF271" s="505"/>
      <c r="AG271" s="505"/>
      <c r="AH271" s="505"/>
      <c r="AI271" s="505"/>
      <c r="AJ271" s="505"/>
      <c r="AK271" s="505"/>
      <c r="AL271" s="508"/>
      <c r="AM271" s="508"/>
      <c r="AN271" s="508"/>
      <c r="AO271" s="508"/>
      <c r="AP271" s="508"/>
      <c r="AQ271" s="508"/>
      <c r="AR271" s="505"/>
      <c r="AS271" s="508"/>
      <c r="AT271" s="508"/>
      <c r="AU271" s="505"/>
      <c r="AV271" s="505"/>
      <c r="AW271" s="505"/>
      <c r="AX271" s="505"/>
      <c r="AY271" s="775"/>
      <c r="AZ271" s="505"/>
      <c r="BA271" s="505"/>
      <c r="BB271" s="505"/>
      <c r="BC271" s="775"/>
      <c r="BD271" s="505"/>
    </row>
    <row r="272" spans="1:60" s="23" customFormat="1" ht="15.75" customHeight="1">
      <c r="A272" s="14" t="s">
        <v>305</v>
      </c>
      <c r="B272" s="26"/>
      <c r="C272" s="26"/>
      <c r="D272" s="26"/>
      <c r="E272" s="29"/>
      <c r="F272" s="896" t="s">
        <v>305</v>
      </c>
      <c r="G272" s="896"/>
      <c r="H272" s="896"/>
      <c r="I272" s="896"/>
      <c r="J272" s="896"/>
      <c r="K272" s="896"/>
      <c r="L272" s="896"/>
      <c r="M272" s="884" t="s">
        <v>321</v>
      </c>
      <c r="N272" s="884"/>
      <c r="O272" s="884"/>
      <c r="P272" s="884"/>
      <c r="Q272" s="884"/>
      <c r="R272" s="884"/>
      <c r="S272" s="884"/>
      <c r="T272" s="884"/>
      <c r="U272" s="884"/>
      <c r="V272" s="884"/>
      <c r="W272" s="884"/>
      <c r="X272" s="884"/>
      <c r="Y272" s="884"/>
      <c r="Z272" s="884"/>
      <c r="AA272" s="884"/>
      <c r="AB272" s="884"/>
      <c r="AC272" s="884"/>
      <c r="AD272" s="884"/>
      <c r="AE272" s="884"/>
      <c r="AF272" s="884"/>
      <c r="AG272" s="884"/>
      <c r="AH272" s="884"/>
      <c r="AI272" s="884"/>
      <c r="AJ272" s="884"/>
      <c r="AK272" s="884"/>
      <c r="AL272" s="884"/>
      <c r="AM272" s="884"/>
      <c r="AN272" s="884"/>
      <c r="AO272" s="884"/>
      <c r="AP272" s="884"/>
      <c r="AQ272" s="884"/>
      <c r="AR272" s="884"/>
      <c r="AS272" s="884"/>
      <c r="AT272" s="884"/>
      <c r="AU272" s="884"/>
      <c r="AV272" s="884"/>
      <c r="AW272" s="884"/>
      <c r="AX272" s="884"/>
      <c r="AY272" s="884"/>
      <c r="AZ272" s="884"/>
      <c r="BA272" s="884"/>
      <c r="BB272" s="884"/>
      <c r="BC272" s="884"/>
      <c r="BD272" s="884"/>
      <c r="BE272" s="884"/>
      <c r="BF272" s="884"/>
      <c r="BG272" s="884"/>
      <c r="BH272" s="884"/>
    </row>
    <row r="273" spans="1:60" ht="15.75" customHeight="1">
      <c r="A273" s="9" t="s">
        <v>306</v>
      </c>
      <c r="B273" s="5"/>
      <c r="C273" s="5"/>
      <c r="D273" s="5"/>
      <c r="E273" s="29"/>
      <c r="F273" s="896" t="s">
        <v>306</v>
      </c>
      <c r="G273" s="896"/>
      <c r="H273" s="896"/>
      <c r="I273" s="896"/>
      <c r="J273" s="896"/>
      <c r="K273" s="896"/>
      <c r="L273" s="896"/>
      <c r="M273" s="884" t="s">
        <v>838</v>
      </c>
      <c r="N273" s="884"/>
      <c r="O273" s="884"/>
      <c r="P273" s="884"/>
      <c r="Q273" s="884"/>
      <c r="R273" s="884"/>
      <c r="S273" s="884"/>
      <c r="T273" s="884"/>
      <c r="U273" s="884"/>
      <c r="V273" s="884"/>
      <c r="W273" s="884"/>
      <c r="X273" s="884"/>
      <c r="Y273" s="884"/>
      <c r="Z273" s="884"/>
      <c r="AA273" s="884"/>
      <c r="AB273" s="884"/>
      <c r="AC273" s="884"/>
      <c r="AD273" s="884"/>
      <c r="AE273" s="884"/>
      <c r="AF273" s="884"/>
      <c r="AG273" s="884"/>
      <c r="AH273" s="884"/>
      <c r="AI273" s="884"/>
      <c r="AJ273" s="884"/>
      <c r="AK273" s="884"/>
      <c r="AL273" s="884"/>
      <c r="AM273" s="884"/>
      <c r="AN273" s="884"/>
      <c r="AO273" s="884"/>
      <c r="AP273" s="884"/>
      <c r="AQ273" s="884"/>
      <c r="AR273" s="884"/>
      <c r="AS273" s="884"/>
      <c r="AT273" s="884"/>
      <c r="AU273" s="884"/>
      <c r="AV273" s="884"/>
      <c r="AW273" s="884"/>
      <c r="AX273" s="884"/>
      <c r="AY273" s="884"/>
      <c r="AZ273" s="884"/>
      <c r="BA273" s="884"/>
      <c r="BB273" s="884"/>
      <c r="BC273" s="884"/>
      <c r="BD273" s="884"/>
      <c r="BE273" s="884"/>
      <c r="BF273" s="884"/>
      <c r="BG273" s="884"/>
      <c r="BH273" s="884"/>
    </row>
    <row r="274" spans="1:60" ht="15.75" customHeight="1">
      <c r="A274" s="8" t="s">
        <v>307</v>
      </c>
      <c r="B274" s="5"/>
      <c r="C274" s="5"/>
      <c r="D274" s="5"/>
      <c r="E274" s="29"/>
      <c r="F274" s="896" t="s">
        <v>307</v>
      </c>
      <c r="G274" s="896"/>
      <c r="H274" s="896"/>
      <c r="I274" s="896"/>
      <c r="J274" s="896"/>
      <c r="K274" s="896"/>
      <c r="L274" s="896"/>
      <c r="M274" s="884" t="s">
        <v>322</v>
      </c>
      <c r="N274" s="884"/>
      <c r="O274" s="884"/>
      <c r="P274" s="884"/>
      <c r="Q274" s="884"/>
      <c r="R274" s="884"/>
      <c r="S274" s="884"/>
      <c r="T274" s="884"/>
      <c r="U274" s="884"/>
      <c r="V274" s="884"/>
      <c r="W274" s="884"/>
      <c r="X274" s="884"/>
      <c r="Y274" s="884"/>
      <c r="Z274" s="884"/>
      <c r="AA274" s="884"/>
      <c r="AB274" s="884"/>
      <c r="AC274" s="884"/>
      <c r="AD274" s="884"/>
      <c r="AE274" s="884"/>
      <c r="AF274" s="884"/>
      <c r="AG274" s="884"/>
      <c r="AH274" s="884"/>
      <c r="AI274" s="884"/>
      <c r="AJ274" s="884"/>
      <c r="AK274" s="884"/>
      <c r="AL274" s="884"/>
      <c r="AM274" s="884"/>
      <c r="AN274" s="884"/>
      <c r="AO274" s="884"/>
      <c r="AP274" s="884"/>
      <c r="AQ274" s="884"/>
      <c r="AR274" s="884"/>
      <c r="AS274" s="884"/>
      <c r="AT274" s="884"/>
      <c r="AU274" s="884"/>
      <c r="AV274" s="884"/>
      <c r="AW274" s="884"/>
      <c r="AX274" s="884"/>
      <c r="AY274" s="884"/>
      <c r="AZ274" s="884"/>
      <c r="BA274" s="884"/>
      <c r="BB274" s="884"/>
      <c r="BC274" s="884"/>
      <c r="BD274" s="884"/>
      <c r="BE274" s="884"/>
      <c r="BF274" s="884"/>
      <c r="BG274" s="884"/>
      <c r="BH274" s="884"/>
    </row>
    <row r="275" spans="1:56" ht="10.5" customHeight="1" thickBot="1">
      <c r="A275" s="541"/>
      <c r="B275" s="501"/>
      <c r="C275" s="501"/>
      <c r="D275" s="501"/>
      <c r="E275" s="502"/>
      <c r="F275" s="542"/>
      <c r="G275" s="542"/>
      <c r="H275" s="542"/>
      <c r="I275" s="542"/>
      <c r="J275" s="542"/>
      <c r="K275" s="542"/>
      <c r="L275" s="542"/>
      <c r="M275" s="543"/>
      <c r="N275" s="503"/>
      <c r="O275" s="503"/>
      <c r="P275" s="503"/>
      <c r="Q275" s="503"/>
      <c r="R275" s="503"/>
      <c r="S275" s="503"/>
      <c r="T275" s="504"/>
      <c r="U275" s="505"/>
      <c r="V275" s="505"/>
      <c r="W275" s="505"/>
      <c r="X275" s="505"/>
      <c r="Y275" s="505"/>
      <c r="Z275" s="505"/>
      <c r="AA275" s="506"/>
      <c r="AB275" s="506"/>
      <c r="AC275" s="507"/>
      <c r="AD275" s="507"/>
      <c r="AE275" s="505"/>
      <c r="AF275" s="505"/>
      <c r="AG275" s="505"/>
      <c r="AH275" s="505"/>
      <c r="AI275" s="505"/>
      <c r="AJ275" s="505"/>
      <c r="AK275" s="505"/>
      <c r="AL275" s="508"/>
      <c r="AM275" s="508"/>
      <c r="AN275" s="508"/>
      <c r="AO275" s="508"/>
      <c r="AP275" s="517"/>
      <c r="AQ275" s="509"/>
      <c r="AR275" s="505"/>
      <c r="AS275" s="508"/>
      <c r="AT275" s="508"/>
      <c r="AU275" s="505"/>
      <c r="AV275" s="505"/>
      <c r="AW275" s="505"/>
      <c r="AX275" s="505"/>
      <c r="AY275" s="775"/>
      <c r="AZ275" s="505"/>
      <c r="BA275" s="505"/>
      <c r="BB275" s="505"/>
      <c r="BC275" s="775"/>
      <c r="BD275" s="505"/>
    </row>
    <row r="276" spans="1:60" ht="39" customHeight="1" thickBot="1">
      <c r="A276" s="886" t="s">
        <v>0</v>
      </c>
      <c r="B276" s="886"/>
      <c r="C276" s="886"/>
      <c r="D276" s="10" t="s">
        <v>1</v>
      </c>
      <c r="E276" s="412" t="s">
        <v>574</v>
      </c>
      <c r="F276" s="887" t="s">
        <v>196</v>
      </c>
      <c r="G276" s="888"/>
      <c r="H276" s="888"/>
      <c r="I276" s="889"/>
      <c r="J276" s="890" t="s">
        <v>195</v>
      </c>
      <c r="K276" s="888"/>
      <c r="L276" s="888"/>
      <c r="M276" s="888"/>
      <c r="N276" s="888"/>
      <c r="O276" s="891"/>
      <c r="P276" s="414" t="s">
        <v>311</v>
      </c>
      <c r="Q276" s="413" t="s">
        <v>302</v>
      </c>
      <c r="R276" s="408" t="s">
        <v>377</v>
      </c>
      <c r="S276" s="408" t="s">
        <v>179</v>
      </c>
      <c r="T276" s="408" t="s">
        <v>378</v>
      </c>
      <c r="U276" s="409" t="s">
        <v>180</v>
      </c>
      <c r="V276" s="409" t="s">
        <v>379</v>
      </c>
      <c r="W276" s="409" t="s">
        <v>381</v>
      </c>
      <c r="X276" s="408"/>
      <c r="Y276" s="408" t="s">
        <v>421</v>
      </c>
      <c r="Z276" s="410" t="s">
        <v>427</v>
      </c>
      <c r="AA276" s="408" t="s">
        <v>181</v>
      </c>
      <c r="AB276" s="408" t="s">
        <v>380</v>
      </c>
      <c r="AC276" s="411"/>
      <c r="AD276" s="411"/>
      <c r="AE276" s="410" t="s">
        <v>422</v>
      </c>
      <c r="AF276" s="410" t="s">
        <v>437</v>
      </c>
      <c r="AG276" s="410" t="s">
        <v>436</v>
      </c>
      <c r="AH276" s="415" t="s">
        <v>434</v>
      </c>
      <c r="AI276" s="417" t="s">
        <v>465</v>
      </c>
      <c r="AJ276" s="416" t="s">
        <v>435</v>
      </c>
      <c r="AK276" s="410" t="s">
        <v>507</v>
      </c>
      <c r="AL276" s="415" t="s">
        <v>506</v>
      </c>
      <c r="AM276" s="417" t="s">
        <v>571</v>
      </c>
      <c r="AN276" s="427" t="s">
        <v>577</v>
      </c>
      <c r="AO276" s="417" t="s">
        <v>583</v>
      </c>
      <c r="AP276" s="428" t="s">
        <v>591</v>
      </c>
      <c r="AQ276" s="428" t="s">
        <v>644</v>
      </c>
      <c r="AR276" s="426" t="s">
        <v>650</v>
      </c>
      <c r="AS276" s="417" t="s">
        <v>657</v>
      </c>
      <c r="AT276" s="632" t="s">
        <v>732</v>
      </c>
      <c r="AU276" s="640" t="s">
        <v>850</v>
      </c>
      <c r="AV276" s="640" t="s">
        <v>849</v>
      </c>
      <c r="AW276" s="646" t="s">
        <v>785</v>
      </c>
      <c r="AX276" s="498" t="s">
        <v>758</v>
      </c>
      <c r="AY276" s="766" t="s">
        <v>801</v>
      </c>
      <c r="AZ276" s="767" t="s">
        <v>605</v>
      </c>
      <c r="BA276" s="768" t="s">
        <v>781</v>
      </c>
      <c r="BB276" s="768" t="s">
        <v>782</v>
      </c>
      <c r="BC276" s="766" t="s">
        <v>889</v>
      </c>
      <c r="BD276" s="714" t="s">
        <v>843</v>
      </c>
      <c r="BE276" s="714" t="s">
        <v>836</v>
      </c>
      <c r="BF276" s="816" t="s">
        <v>852</v>
      </c>
      <c r="BG276" s="640" t="s">
        <v>853</v>
      </c>
      <c r="BH276" s="766" t="s">
        <v>854</v>
      </c>
    </row>
    <row r="277" spans="1:60" ht="15.75" customHeight="1">
      <c r="A277" s="12">
        <v>3</v>
      </c>
      <c r="B277" s="13">
        <v>1</v>
      </c>
      <c r="C277" s="13"/>
      <c r="D277" s="11" t="s">
        <v>3</v>
      </c>
      <c r="E277" s="189">
        <v>193</v>
      </c>
      <c r="F277" s="10" t="s">
        <v>4</v>
      </c>
      <c r="G277" s="11" t="s">
        <v>5</v>
      </c>
      <c r="H277" s="11" t="s">
        <v>5</v>
      </c>
      <c r="I277" s="154"/>
      <c r="J277" s="10" t="s">
        <v>6</v>
      </c>
      <c r="K277" s="13" t="s">
        <v>5</v>
      </c>
      <c r="L277" s="13" t="s">
        <v>5</v>
      </c>
      <c r="M277" s="11"/>
      <c r="N277" s="11"/>
      <c r="O277" s="11"/>
      <c r="P277" s="761" t="s">
        <v>9</v>
      </c>
      <c r="Q277" s="79" t="s">
        <v>85</v>
      </c>
      <c r="R277" s="32">
        <v>960</v>
      </c>
      <c r="S277" s="32">
        <v>0</v>
      </c>
      <c r="T277" s="33">
        <f aca="true" t="shared" si="82" ref="T277:T293">R277+S277</f>
        <v>960</v>
      </c>
      <c r="U277" s="34">
        <v>-905</v>
      </c>
      <c r="V277" s="34">
        <v>720</v>
      </c>
      <c r="W277" s="143">
        <f aca="true" t="shared" si="83" ref="W277:W293">V277/T277</f>
        <v>0.75</v>
      </c>
      <c r="X277" s="32"/>
      <c r="Y277" s="32">
        <v>960</v>
      </c>
      <c r="Z277" s="32">
        <v>960</v>
      </c>
      <c r="AA277" s="32">
        <v>960</v>
      </c>
      <c r="AB277" s="32">
        <v>960</v>
      </c>
      <c r="AE277" s="32"/>
      <c r="AF277" s="32">
        <v>905</v>
      </c>
      <c r="AG277" s="32">
        <f>Z277+AE277</f>
        <v>960</v>
      </c>
      <c r="AH277" s="32">
        <v>1262.05</v>
      </c>
      <c r="AI277" s="32">
        <f>1225.79+47.36</f>
        <v>1273.1499999999999</v>
      </c>
      <c r="AJ277" s="67">
        <f>AG277</f>
        <v>960</v>
      </c>
      <c r="AK277" s="32">
        <v>1290</v>
      </c>
      <c r="AL277" s="32">
        <v>1208.51</v>
      </c>
      <c r="AM277" s="32">
        <v>1200</v>
      </c>
      <c r="AN277" s="32">
        <v>1200</v>
      </c>
      <c r="AO277" s="32">
        <v>1200</v>
      </c>
      <c r="AP277" s="32">
        <v>1200</v>
      </c>
      <c r="AQ277" s="32">
        <v>1200</v>
      </c>
      <c r="AR277" s="67">
        <v>1200</v>
      </c>
      <c r="AS277" s="32">
        <v>1214.01</v>
      </c>
      <c r="AT277" s="32">
        <v>1200</v>
      </c>
      <c r="AU277" s="32">
        <v>1288</v>
      </c>
      <c r="AV277" s="32">
        <v>1228.51</v>
      </c>
      <c r="AW277" s="682">
        <v>99.6</v>
      </c>
      <c r="AX277" s="32">
        <v>730.47</v>
      </c>
      <c r="AY277" s="234">
        <v>1233</v>
      </c>
      <c r="AZ277" s="32">
        <v>1200</v>
      </c>
      <c r="BA277" s="119">
        <v>1233</v>
      </c>
      <c r="BB277" s="119">
        <v>1233</v>
      </c>
      <c r="BC277" s="234">
        <v>1317.92</v>
      </c>
      <c r="BD277" s="234">
        <v>1067.81</v>
      </c>
      <c r="BE277" s="731">
        <f aca="true" t="shared" si="84" ref="BE277:BE298">BD277/BC277*100</f>
        <v>81.02236858079397</v>
      </c>
      <c r="BF277" s="824"/>
      <c r="BG277" s="120"/>
      <c r="BH277" s="120"/>
    </row>
    <row r="278" spans="1:60" ht="15.75" hidden="1">
      <c r="A278" s="12"/>
      <c r="B278" s="13"/>
      <c r="C278" s="13"/>
      <c r="D278" s="11"/>
      <c r="E278" s="189"/>
      <c r="F278" s="208" t="s">
        <v>4</v>
      </c>
      <c r="G278" s="154">
        <v>1</v>
      </c>
      <c r="H278" s="154">
        <v>1</v>
      </c>
      <c r="I278" s="154"/>
      <c r="J278" s="206">
        <v>6</v>
      </c>
      <c r="K278" s="13">
        <v>1</v>
      </c>
      <c r="L278" s="13">
        <v>1</v>
      </c>
      <c r="M278" s="154"/>
      <c r="N278" s="154"/>
      <c r="O278" s="154">
        <v>1</v>
      </c>
      <c r="P278" s="709">
        <v>41</v>
      </c>
      <c r="Q278" s="79" t="s">
        <v>529</v>
      </c>
      <c r="R278" s="32"/>
      <c r="S278" s="32"/>
      <c r="T278" s="33"/>
      <c r="U278" s="34"/>
      <c r="V278" s="34"/>
      <c r="W278" s="143"/>
      <c r="X278" s="32"/>
      <c r="Y278" s="32"/>
      <c r="Z278" s="32"/>
      <c r="AA278" s="32"/>
      <c r="AB278" s="32"/>
      <c r="AE278" s="32"/>
      <c r="AF278" s="32"/>
      <c r="AG278" s="32"/>
      <c r="AH278" s="32"/>
      <c r="AI278" s="32"/>
      <c r="AJ278" s="67"/>
      <c r="AK278" s="32"/>
      <c r="AL278" s="32">
        <v>134.25</v>
      </c>
      <c r="AM278" s="32">
        <v>0</v>
      </c>
      <c r="AN278" s="32">
        <v>0</v>
      </c>
      <c r="AO278" s="32">
        <v>0</v>
      </c>
      <c r="AP278" s="32">
        <v>0</v>
      </c>
      <c r="AQ278" s="32">
        <v>0</v>
      </c>
      <c r="AR278" s="67">
        <v>0</v>
      </c>
      <c r="AS278" s="32"/>
      <c r="AT278" s="32">
        <v>0</v>
      </c>
      <c r="AU278" s="32"/>
      <c r="AV278" s="32"/>
      <c r="AW278" s="32"/>
      <c r="AX278" s="32"/>
      <c r="AY278" s="234"/>
      <c r="AZ278" s="32"/>
      <c r="BA278" s="32"/>
      <c r="BB278" s="32"/>
      <c r="BC278" s="234"/>
      <c r="BD278" s="32"/>
      <c r="BE278" s="731" t="e">
        <f t="shared" si="84"/>
        <v>#DIV/0!</v>
      </c>
      <c r="BF278" s="33"/>
      <c r="BG278" s="33"/>
      <c r="BH278" s="33"/>
    </row>
    <row r="279" spans="1:60" ht="15.75">
      <c r="A279" s="159">
        <v>3</v>
      </c>
      <c r="B279" s="160">
        <v>1</v>
      </c>
      <c r="C279" s="160"/>
      <c r="D279" s="147" t="s">
        <v>3</v>
      </c>
      <c r="E279" s="385">
        <v>195</v>
      </c>
      <c r="F279" s="212" t="s">
        <v>4</v>
      </c>
      <c r="G279" s="213" t="s">
        <v>5</v>
      </c>
      <c r="H279" s="213" t="s">
        <v>5</v>
      </c>
      <c r="I279" s="214"/>
      <c r="J279" s="212" t="s">
        <v>6</v>
      </c>
      <c r="K279" s="255" t="s">
        <v>5</v>
      </c>
      <c r="L279" s="255" t="s">
        <v>5</v>
      </c>
      <c r="M279" s="213"/>
      <c r="N279" s="213"/>
      <c r="O279" s="213"/>
      <c r="P279" s="763"/>
      <c r="Q279" s="257" t="s">
        <v>187</v>
      </c>
      <c r="R279" s="258">
        <f>R277</f>
        <v>960</v>
      </c>
      <c r="S279" s="258">
        <v>0</v>
      </c>
      <c r="T279" s="258">
        <f t="shared" si="82"/>
        <v>960</v>
      </c>
      <c r="U279" s="259">
        <v>-905</v>
      </c>
      <c r="V279" s="259">
        <f>V277</f>
        <v>720</v>
      </c>
      <c r="W279" s="260">
        <f t="shared" si="83"/>
        <v>0.75</v>
      </c>
      <c r="X279" s="258">
        <f>X277</f>
        <v>0</v>
      </c>
      <c r="Y279" s="258">
        <f>Y277</f>
        <v>960</v>
      </c>
      <c r="Z279" s="258">
        <f>Z277</f>
        <v>960</v>
      </c>
      <c r="AA279" s="258">
        <f>AA277</f>
        <v>960</v>
      </c>
      <c r="AB279" s="258">
        <f>AB277</f>
        <v>960</v>
      </c>
      <c r="AC279" s="261"/>
      <c r="AD279" s="261"/>
      <c r="AE279" s="258">
        <f>AE277</f>
        <v>0</v>
      </c>
      <c r="AF279" s="258">
        <f>AF277</f>
        <v>905</v>
      </c>
      <c r="AG279" s="258">
        <f>AG277</f>
        <v>960</v>
      </c>
      <c r="AH279" s="258">
        <f>SUM(AH277:AH278)</f>
        <v>1262.05</v>
      </c>
      <c r="AI279" s="258">
        <f aca="true" t="shared" si="85" ref="AI279:BH279">SUM(AI277:AI278)</f>
        <v>1273.1499999999999</v>
      </c>
      <c r="AJ279" s="258">
        <f t="shared" si="85"/>
        <v>960</v>
      </c>
      <c r="AK279" s="258">
        <f t="shared" si="85"/>
        <v>1290</v>
      </c>
      <c r="AL279" s="258">
        <f t="shared" si="85"/>
        <v>1342.76</v>
      </c>
      <c r="AM279" s="258">
        <f t="shared" si="85"/>
        <v>1200</v>
      </c>
      <c r="AN279" s="258">
        <f t="shared" si="85"/>
        <v>1200</v>
      </c>
      <c r="AO279" s="258">
        <f t="shared" si="85"/>
        <v>1200</v>
      </c>
      <c r="AP279" s="258">
        <f t="shared" si="85"/>
        <v>1200</v>
      </c>
      <c r="AQ279" s="258">
        <f t="shared" si="85"/>
        <v>1200</v>
      </c>
      <c r="AR279" s="262">
        <f t="shared" si="85"/>
        <v>1200</v>
      </c>
      <c r="AS279" s="258">
        <f t="shared" si="85"/>
        <v>1214.01</v>
      </c>
      <c r="AT279" s="258">
        <f t="shared" si="85"/>
        <v>1200</v>
      </c>
      <c r="AU279" s="258">
        <f>SUM(AU277:AU278)</f>
        <v>1288</v>
      </c>
      <c r="AV279" s="258">
        <f t="shared" si="85"/>
        <v>1228.51</v>
      </c>
      <c r="AW279" s="258"/>
      <c r="AX279" s="258">
        <f>SUM(AX277:AX278)</f>
        <v>730.47</v>
      </c>
      <c r="AY279" s="258">
        <f t="shared" si="85"/>
        <v>1233</v>
      </c>
      <c r="AZ279" s="258">
        <f t="shared" si="85"/>
        <v>1200</v>
      </c>
      <c r="BA279" s="258">
        <f t="shared" si="85"/>
        <v>1233</v>
      </c>
      <c r="BB279" s="258">
        <f t="shared" si="85"/>
        <v>1233</v>
      </c>
      <c r="BC279" s="258">
        <f t="shared" si="85"/>
        <v>1317.92</v>
      </c>
      <c r="BD279" s="258">
        <f t="shared" si="85"/>
        <v>1067.81</v>
      </c>
      <c r="BE279" s="258" t="e">
        <f t="shared" si="85"/>
        <v>#DIV/0!</v>
      </c>
      <c r="BF279" s="258">
        <f t="shared" si="85"/>
        <v>0</v>
      </c>
      <c r="BG279" s="258">
        <f t="shared" si="85"/>
        <v>0</v>
      </c>
      <c r="BH279" s="258">
        <f t="shared" si="85"/>
        <v>0</v>
      </c>
    </row>
    <row r="280" spans="1:60" s="23" customFormat="1" ht="15.75" customHeight="1">
      <c r="A280" s="12">
        <v>3</v>
      </c>
      <c r="B280" s="13">
        <v>1</v>
      </c>
      <c r="C280" s="13"/>
      <c r="D280" s="11" t="s">
        <v>3</v>
      </c>
      <c r="E280" s="189">
        <v>196</v>
      </c>
      <c r="F280" s="10" t="s">
        <v>4</v>
      </c>
      <c r="G280" s="11" t="s">
        <v>5</v>
      </c>
      <c r="H280" s="11" t="s">
        <v>5</v>
      </c>
      <c r="I280" s="154"/>
      <c r="J280" s="10" t="s">
        <v>6</v>
      </c>
      <c r="K280" s="13" t="s">
        <v>11</v>
      </c>
      <c r="L280" s="13" t="s">
        <v>5</v>
      </c>
      <c r="M280" s="11"/>
      <c r="N280" s="11" t="s">
        <v>5</v>
      </c>
      <c r="O280" s="11"/>
      <c r="P280" s="761" t="s">
        <v>9</v>
      </c>
      <c r="Q280" s="79" t="s">
        <v>86</v>
      </c>
      <c r="R280" s="32">
        <v>100</v>
      </c>
      <c r="S280" s="32">
        <v>0</v>
      </c>
      <c r="T280" s="33">
        <f t="shared" si="82"/>
        <v>100</v>
      </c>
      <c r="U280" s="34">
        <v>-90.5</v>
      </c>
      <c r="V280" s="34">
        <v>72</v>
      </c>
      <c r="W280" s="143">
        <f t="shared" si="83"/>
        <v>0.72</v>
      </c>
      <c r="X280" s="32"/>
      <c r="Y280" s="32">
        <v>100</v>
      </c>
      <c r="Z280" s="32">
        <v>100</v>
      </c>
      <c r="AA280" s="32">
        <v>100</v>
      </c>
      <c r="AB280" s="32">
        <v>100</v>
      </c>
      <c r="AC280" s="4"/>
      <c r="AD280" s="4"/>
      <c r="AE280" s="32"/>
      <c r="AF280" s="32">
        <v>90.5</v>
      </c>
      <c r="AG280" s="32">
        <f aca="true" t="shared" si="86" ref="AG280:AG286">Z280+AE280</f>
        <v>100</v>
      </c>
      <c r="AH280" s="32">
        <v>124.84</v>
      </c>
      <c r="AI280" s="32">
        <v>127.3</v>
      </c>
      <c r="AJ280" s="67">
        <f aca="true" t="shared" si="87" ref="AJ280:AJ286">AG280</f>
        <v>100</v>
      </c>
      <c r="AK280" s="32">
        <v>127</v>
      </c>
      <c r="AL280" s="32">
        <v>132.66</v>
      </c>
      <c r="AM280" s="32">
        <v>119</v>
      </c>
      <c r="AN280" s="32">
        <v>119</v>
      </c>
      <c r="AO280" s="32">
        <v>119</v>
      </c>
      <c r="AP280" s="32">
        <v>119</v>
      </c>
      <c r="AQ280" s="32">
        <v>119</v>
      </c>
      <c r="AR280" s="67">
        <v>119</v>
      </c>
      <c r="AS280" s="32">
        <v>125.84</v>
      </c>
      <c r="AT280" s="32">
        <v>119</v>
      </c>
      <c r="AU280" s="32">
        <v>121.3</v>
      </c>
      <c r="AV280" s="32">
        <v>122.85</v>
      </c>
      <c r="AW280" s="682">
        <v>99.9</v>
      </c>
      <c r="AX280" s="32">
        <v>73.05</v>
      </c>
      <c r="AY280" s="234">
        <v>119</v>
      </c>
      <c r="AZ280" s="32">
        <v>119</v>
      </c>
      <c r="BA280" s="32">
        <v>119</v>
      </c>
      <c r="BB280" s="32">
        <v>119</v>
      </c>
      <c r="BC280" s="234">
        <v>119.08</v>
      </c>
      <c r="BD280" s="234">
        <v>106.78</v>
      </c>
      <c r="BE280" s="731">
        <f t="shared" si="84"/>
        <v>89.67080953980518</v>
      </c>
      <c r="BF280" s="822"/>
      <c r="BG280" s="32"/>
      <c r="BH280" s="32"/>
    </row>
    <row r="281" spans="1:60" ht="30">
      <c r="A281" s="12">
        <v>3</v>
      </c>
      <c r="B281" s="13">
        <v>1</v>
      </c>
      <c r="C281" s="13"/>
      <c r="D281" s="11" t="s">
        <v>3</v>
      </c>
      <c r="E281" s="387">
        <v>197</v>
      </c>
      <c r="F281" s="10" t="s">
        <v>4</v>
      </c>
      <c r="G281" s="11" t="s">
        <v>5</v>
      </c>
      <c r="H281" s="11" t="s">
        <v>5</v>
      </c>
      <c r="I281" s="154"/>
      <c r="J281" s="10" t="s">
        <v>6</v>
      </c>
      <c r="K281" s="13" t="s">
        <v>11</v>
      </c>
      <c r="L281" s="13" t="s">
        <v>8</v>
      </c>
      <c r="M281" s="11" t="s">
        <v>13</v>
      </c>
      <c r="N281" s="11"/>
      <c r="O281" s="11"/>
      <c r="P281" s="761" t="s">
        <v>9</v>
      </c>
      <c r="Q281" s="79" t="s">
        <v>87</v>
      </c>
      <c r="R281" s="32">
        <v>15</v>
      </c>
      <c r="S281" s="32">
        <v>0</v>
      </c>
      <c r="T281" s="33">
        <f t="shared" si="82"/>
        <v>15</v>
      </c>
      <c r="U281" s="34">
        <v>-12.2</v>
      </c>
      <c r="V281" s="34">
        <v>10.08</v>
      </c>
      <c r="W281" s="143">
        <f t="shared" si="83"/>
        <v>0.672</v>
      </c>
      <c r="X281" s="32"/>
      <c r="Y281" s="32">
        <v>15</v>
      </c>
      <c r="Z281" s="32">
        <v>15</v>
      </c>
      <c r="AA281" s="32">
        <v>15</v>
      </c>
      <c r="AB281" s="32">
        <v>15</v>
      </c>
      <c r="AE281" s="32"/>
      <c r="AF281" s="32">
        <v>12.2</v>
      </c>
      <c r="AG281" s="32">
        <f t="shared" si="86"/>
        <v>15</v>
      </c>
      <c r="AH281" s="32">
        <v>17.96</v>
      </c>
      <c r="AI281" s="32">
        <v>17.75</v>
      </c>
      <c r="AJ281" s="67">
        <f t="shared" si="87"/>
        <v>15</v>
      </c>
      <c r="AK281" s="32">
        <v>20</v>
      </c>
      <c r="AL281" s="32">
        <v>18.52</v>
      </c>
      <c r="AM281" s="32">
        <v>17</v>
      </c>
      <c r="AN281" s="32">
        <v>17</v>
      </c>
      <c r="AO281" s="32">
        <v>17</v>
      </c>
      <c r="AP281" s="32">
        <v>17</v>
      </c>
      <c r="AQ281" s="32">
        <v>17</v>
      </c>
      <c r="AR281" s="67">
        <v>17</v>
      </c>
      <c r="AS281" s="32">
        <v>17.56</v>
      </c>
      <c r="AT281" s="32">
        <v>17</v>
      </c>
      <c r="AU281" s="32">
        <v>16.94</v>
      </c>
      <c r="AV281" s="32">
        <v>17.15</v>
      </c>
      <c r="AW281" s="682">
        <v>100.9</v>
      </c>
      <c r="AX281" s="32">
        <v>10.2</v>
      </c>
      <c r="AY281" s="234">
        <v>17</v>
      </c>
      <c r="AZ281" s="32">
        <v>17</v>
      </c>
      <c r="BA281" s="32">
        <v>17</v>
      </c>
      <c r="BB281" s="32">
        <v>17</v>
      </c>
      <c r="BC281" s="234">
        <v>16.63</v>
      </c>
      <c r="BD281" s="234">
        <v>14.91</v>
      </c>
      <c r="BE281" s="731">
        <f t="shared" si="84"/>
        <v>89.65724594107036</v>
      </c>
      <c r="BF281" s="822"/>
      <c r="BG281" s="33"/>
      <c r="BH281" s="33"/>
    </row>
    <row r="282" spans="1:60" ht="15.75">
      <c r="A282" s="12">
        <v>3</v>
      </c>
      <c r="B282" s="13">
        <v>1</v>
      </c>
      <c r="C282" s="13"/>
      <c r="D282" s="11" t="s">
        <v>3</v>
      </c>
      <c r="E282" s="387">
        <v>198</v>
      </c>
      <c r="F282" s="10" t="s">
        <v>4</v>
      </c>
      <c r="G282" s="11" t="s">
        <v>5</v>
      </c>
      <c r="H282" s="11" t="s">
        <v>5</v>
      </c>
      <c r="I282" s="154"/>
      <c r="J282" s="10" t="s">
        <v>6</v>
      </c>
      <c r="K282" s="13" t="s">
        <v>11</v>
      </c>
      <c r="L282" s="13" t="s">
        <v>8</v>
      </c>
      <c r="M282" s="11" t="s">
        <v>15</v>
      </c>
      <c r="N282" s="11"/>
      <c r="O282" s="11"/>
      <c r="P282" s="761" t="s">
        <v>9</v>
      </c>
      <c r="Q282" s="79" t="s">
        <v>88</v>
      </c>
      <c r="R282" s="32">
        <v>130</v>
      </c>
      <c r="S282" s="32">
        <v>0</v>
      </c>
      <c r="T282" s="33">
        <f t="shared" si="82"/>
        <v>130</v>
      </c>
      <c r="U282" s="34">
        <v>-126.4</v>
      </c>
      <c r="V282" s="34">
        <v>100.8</v>
      </c>
      <c r="W282" s="143">
        <f t="shared" si="83"/>
        <v>0.7753846153846153</v>
      </c>
      <c r="X282" s="32"/>
      <c r="Y282" s="32">
        <v>130</v>
      </c>
      <c r="Z282" s="32">
        <v>130</v>
      </c>
      <c r="AA282" s="32">
        <v>130</v>
      </c>
      <c r="AB282" s="32">
        <v>130</v>
      </c>
      <c r="AE282" s="32"/>
      <c r="AF282" s="32">
        <v>126.4</v>
      </c>
      <c r="AG282" s="32">
        <f t="shared" si="86"/>
        <v>130</v>
      </c>
      <c r="AH282" s="32">
        <v>180.15</v>
      </c>
      <c r="AI282" s="32">
        <v>178.22</v>
      </c>
      <c r="AJ282" s="67">
        <f t="shared" si="87"/>
        <v>130</v>
      </c>
      <c r="AK282" s="32">
        <v>180</v>
      </c>
      <c r="AL282" s="32">
        <v>185.72</v>
      </c>
      <c r="AM282" s="32">
        <v>166</v>
      </c>
      <c r="AN282" s="32">
        <v>166</v>
      </c>
      <c r="AO282" s="32">
        <v>166</v>
      </c>
      <c r="AP282" s="32">
        <v>166</v>
      </c>
      <c r="AQ282" s="32">
        <v>166</v>
      </c>
      <c r="AR282" s="67">
        <v>166</v>
      </c>
      <c r="AS282" s="32">
        <v>176.18</v>
      </c>
      <c r="AT282" s="32">
        <v>166</v>
      </c>
      <c r="AU282" s="32">
        <v>173.32</v>
      </c>
      <c r="AV282" s="32">
        <v>171.98</v>
      </c>
      <c r="AW282" s="682">
        <v>103.6</v>
      </c>
      <c r="AX282" s="32">
        <v>102.26</v>
      </c>
      <c r="AY282" s="234">
        <v>166</v>
      </c>
      <c r="AZ282" s="32">
        <v>166</v>
      </c>
      <c r="BA282" s="32">
        <v>166</v>
      </c>
      <c r="BB282" s="32">
        <v>166</v>
      </c>
      <c r="BC282" s="234">
        <v>166</v>
      </c>
      <c r="BD282" s="234">
        <v>149.47</v>
      </c>
      <c r="BE282" s="731">
        <f t="shared" si="84"/>
        <v>90.0421686746988</v>
      </c>
      <c r="BF282" s="822"/>
      <c r="BG282" s="33"/>
      <c r="BH282" s="33"/>
    </row>
    <row r="283" spans="1:60" ht="15.75">
      <c r="A283" s="12">
        <v>3</v>
      </c>
      <c r="B283" s="13">
        <v>1</v>
      </c>
      <c r="C283" s="13"/>
      <c r="D283" s="11" t="s">
        <v>3</v>
      </c>
      <c r="E283" s="387">
        <v>199</v>
      </c>
      <c r="F283" s="10" t="s">
        <v>4</v>
      </c>
      <c r="G283" s="11" t="s">
        <v>5</v>
      </c>
      <c r="H283" s="11" t="s">
        <v>5</v>
      </c>
      <c r="I283" s="154"/>
      <c r="J283" s="10" t="s">
        <v>6</v>
      </c>
      <c r="K283" s="13" t="s">
        <v>11</v>
      </c>
      <c r="L283" s="13" t="s">
        <v>8</v>
      </c>
      <c r="M283" s="11" t="s">
        <v>17</v>
      </c>
      <c r="N283" s="11"/>
      <c r="O283" s="11"/>
      <c r="P283" s="761" t="s">
        <v>9</v>
      </c>
      <c r="Q283" s="79" t="s">
        <v>89</v>
      </c>
      <c r="R283" s="32">
        <v>10</v>
      </c>
      <c r="S283" s="32">
        <v>0</v>
      </c>
      <c r="T283" s="33">
        <f t="shared" si="82"/>
        <v>10</v>
      </c>
      <c r="U283" s="34">
        <v>-7.1</v>
      </c>
      <c r="V283" s="34">
        <v>5.89</v>
      </c>
      <c r="W283" s="143">
        <f t="shared" si="83"/>
        <v>0.589</v>
      </c>
      <c r="X283" s="32"/>
      <c r="Y283" s="32">
        <v>10</v>
      </c>
      <c r="Z283" s="32">
        <v>10</v>
      </c>
      <c r="AA283" s="32">
        <v>10</v>
      </c>
      <c r="AB283" s="32">
        <v>10</v>
      </c>
      <c r="AE283" s="32"/>
      <c r="AF283" s="32">
        <v>7.1</v>
      </c>
      <c r="AG283" s="32">
        <f t="shared" si="86"/>
        <v>10</v>
      </c>
      <c r="AH283" s="32">
        <v>10.23</v>
      </c>
      <c r="AI283" s="32">
        <v>10.16</v>
      </c>
      <c r="AJ283" s="67">
        <f t="shared" si="87"/>
        <v>10</v>
      </c>
      <c r="AK283" s="32">
        <v>10</v>
      </c>
      <c r="AL283" s="32">
        <v>10.52</v>
      </c>
      <c r="AM283" s="32">
        <v>10</v>
      </c>
      <c r="AN283" s="32">
        <v>10</v>
      </c>
      <c r="AO283" s="32">
        <v>10</v>
      </c>
      <c r="AP283" s="32">
        <v>10</v>
      </c>
      <c r="AQ283" s="32">
        <v>10</v>
      </c>
      <c r="AR283" s="67">
        <v>10</v>
      </c>
      <c r="AS283" s="32">
        <v>10.01</v>
      </c>
      <c r="AT283" s="32">
        <v>10</v>
      </c>
      <c r="AU283" s="32">
        <v>9.83</v>
      </c>
      <c r="AV283" s="32">
        <v>9.76</v>
      </c>
      <c r="AW283" s="682">
        <v>97.6</v>
      </c>
      <c r="AX283" s="32">
        <v>5.79</v>
      </c>
      <c r="AY283" s="234">
        <v>10</v>
      </c>
      <c r="AZ283" s="32">
        <v>10</v>
      </c>
      <c r="BA283" s="32">
        <v>10</v>
      </c>
      <c r="BB283" s="32">
        <v>10</v>
      </c>
      <c r="BC283" s="234">
        <v>10</v>
      </c>
      <c r="BD283" s="234">
        <v>8.52</v>
      </c>
      <c r="BE283" s="731">
        <f t="shared" si="84"/>
        <v>85.2</v>
      </c>
      <c r="BF283" s="822"/>
      <c r="BG283" s="33"/>
      <c r="BH283" s="33"/>
    </row>
    <row r="284" spans="1:60" ht="15.75">
      <c r="A284" s="12">
        <v>3</v>
      </c>
      <c r="B284" s="13">
        <v>1</v>
      </c>
      <c r="C284" s="13"/>
      <c r="D284" s="11" t="s">
        <v>3</v>
      </c>
      <c r="E284" s="387">
        <v>200</v>
      </c>
      <c r="F284" s="10" t="s">
        <v>4</v>
      </c>
      <c r="G284" s="11" t="s">
        <v>5</v>
      </c>
      <c r="H284" s="11" t="s">
        <v>5</v>
      </c>
      <c r="I284" s="154"/>
      <c r="J284" s="10" t="s">
        <v>6</v>
      </c>
      <c r="K284" s="13" t="s">
        <v>11</v>
      </c>
      <c r="L284" s="13" t="s">
        <v>8</v>
      </c>
      <c r="M284" s="11" t="s">
        <v>19</v>
      </c>
      <c r="N284" s="11"/>
      <c r="O284" s="11"/>
      <c r="P284" s="761" t="s">
        <v>9</v>
      </c>
      <c r="Q284" s="79" t="s">
        <v>90</v>
      </c>
      <c r="R284" s="32">
        <v>30</v>
      </c>
      <c r="S284" s="32">
        <v>0</v>
      </c>
      <c r="T284" s="33">
        <f t="shared" si="82"/>
        <v>30</v>
      </c>
      <c r="U284" s="34">
        <v>-26.8</v>
      </c>
      <c r="V284" s="34">
        <v>21.6</v>
      </c>
      <c r="W284" s="143">
        <f t="shared" si="83"/>
        <v>0.7200000000000001</v>
      </c>
      <c r="X284" s="32"/>
      <c r="Y284" s="32">
        <v>30</v>
      </c>
      <c r="Z284" s="32">
        <v>30</v>
      </c>
      <c r="AA284" s="32">
        <v>30</v>
      </c>
      <c r="AB284" s="32">
        <v>30</v>
      </c>
      <c r="AE284" s="32"/>
      <c r="AF284" s="32">
        <v>26.8</v>
      </c>
      <c r="AG284" s="32">
        <f t="shared" si="86"/>
        <v>30</v>
      </c>
      <c r="AH284" s="32">
        <v>31.39</v>
      </c>
      <c r="AI284" s="32">
        <v>38.19</v>
      </c>
      <c r="AJ284" s="67">
        <f t="shared" si="87"/>
        <v>30</v>
      </c>
      <c r="AK284" s="32">
        <v>40</v>
      </c>
      <c r="AL284" s="32">
        <v>39.79</v>
      </c>
      <c r="AM284" s="32">
        <v>36</v>
      </c>
      <c r="AN284" s="32">
        <v>36</v>
      </c>
      <c r="AO284" s="32">
        <v>36</v>
      </c>
      <c r="AP284" s="32">
        <v>36</v>
      </c>
      <c r="AQ284" s="32">
        <v>36</v>
      </c>
      <c r="AR284" s="67">
        <v>36</v>
      </c>
      <c r="AS284" s="32">
        <v>37.75</v>
      </c>
      <c r="AT284" s="32">
        <v>36</v>
      </c>
      <c r="AU284" s="32">
        <v>36.39</v>
      </c>
      <c r="AV284" s="32">
        <v>36.84</v>
      </c>
      <c r="AW284" s="682">
        <v>102.3</v>
      </c>
      <c r="AX284" s="32">
        <v>21.9</v>
      </c>
      <c r="AY284" s="234">
        <v>36</v>
      </c>
      <c r="AZ284" s="32">
        <v>36</v>
      </c>
      <c r="BA284" s="32">
        <v>36</v>
      </c>
      <c r="BB284" s="32">
        <v>36</v>
      </c>
      <c r="BC284" s="234">
        <v>36</v>
      </c>
      <c r="BD284" s="234">
        <v>32</v>
      </c>
      <c r="BE284" s="731">
        <f t="shared" si="84"/>
        <v>88.88888888888889</v>
      </c>
      <c r="BF284" s="822"/>
      <c r="BG284" s="33"/>
      <c r="BH284" s="33"/>
    </row>
    <row r="285" spans="1:60" ht="30">
      <c r="A285" s="12">
        <v>3</v>
      </c>
      <c r="B285" s="13">
        <v>1</v>
      </c>
      <c r="C285" s="13"/>
      <c r="D285" s="11" t="s">
        <v>3</v>
      </c>
      <c r="E285" s="387">
        <v>201</v>
      </c>
      <c r="F285" s="10" t="s">
        <v>4</v>
      </c>
      <c r="G285" s="11" t="s">
        <v>5</v>
      </c>
      <c r="H285" s="11" t="s">
        <v>5</v>
      </c>
      <c r="I285" s="154"/>
      <c r="J285" s="10" t="s">
        <v>6</v>
      </c>
      <c r="K285" s="13" t="s">
        <v>11</v>
      </c>
      <c r="L285" s="13" t="s">
        <v>8</v>
      </c>
      <c r="M285" s="11" t="s">
        <v>21</v>
      </c>
      <c r="N285" s="11"/>
      <c r="O285" s="11"/>
      <c r="P285" s="761" t="s">
        <v>9</v>
      </c>
      <c r="Q285" s="79" t="s">
        <v>91</v>
      </c>
      <c r="R285" s="32">
        <v>10</v>
      </c>
      <c r="S285" s="32">
        <v>0</v>
      </c>
      <c r="T285" s="33">
        <f t="shared" si="82"/>
        <v>10</v>
      </c>
      <c r="U285" s="34">
        <v>-8.6</v>
      </c>
      <c r="V285" s="34">
        <v>7.2</v>
      </c>
      <c r="W285" s="143">
        <f t="shared" si="83"/>
        <v>0.72</v>
      </c>
      <c r="X285" s="32"/>
      <c r="Y285" s="32">
        <v>10</v>
      </c>
      <c r="Z285" s="32">
        <v>10</v>
      </c>
      <c r="AA285" s="32">
        <v>10</v>
      </c>
      <c r="AB285" s="32">
        <v>10</v>
      </c>
      <c r="AE285" s="32"/>
      <c r="AF285" s="32">
        <v>8.6</v>
      </c>
      <c r="AG285" s="32">
        <f t="shared" si="86"/>
        <v>10</v>
      </c>
      <c r="AH285" s="32">
        <v>10.46</v>
      </c>
      <c r="AI285" s="32">
        <v>12.73</v>
      </c>
      <c r="AJ285" s="67">
        <f t="shared" si="87"/>
        <v>10</v>
      </c>
      <c r="AK285" s="32">
        <v>15</v>
      </c>
      <c r="AL285" s="32">
        <v>13.26</v>
      </c>
      <c r="AM285" s="32">
        <v>12</v>
      </c>
      <c r="AN285" s="32">
        <v>12</v>
      </c>
      <c r="AO285" s="32">
        <v>12</v>
      </c>
      <c r="AP285" s="32">
        <v>12</v>
      </c>
      <c r="AQ285" s="32">
        <v>12</v>
      </c>
      <c r="AR285" s="67">
        <v>12</v>
      </c>
      <c r="AS285" s="32">
        <v>12.58</v>
      </c>
      <c r="AT285" s="32">
        <v>12</v>
      </c>
      <c r="AU285" s="32">
        <v>12.13</v>
      </c>
      <c r="AV285" s="32">
        <v>12.27</v>
      </c>
      <c r="AW285" s="682">
        <v>102.3</v>
      </c>
      <c r="AX285" s="32">
        <v>7.29</v>
      </c>
      <c r="AY285" s="234">
        <v>12</v>
      </c>
      <c r="AZ285" s="32">
        <v>12</v>
      </c>
      <c r="BA285" s="32">
        <v>12</v>
      </c>
      <c r="BB285" s="32">
        <v>12</v>
      </c>
      <c r="BC285" s="234">
        <v>12</v>
      </c>
      <c r="BD285" s="234">
        <v>10.65</v>
      </c>
      <c r="BE285" s="731">
        <f t="shared" si="84"/>
        <v>88.75</v>
      </c>
      <c r="BF285" s="822"/>
      <c r="BG285" s="33"/>
      <c r="BH285" s="33"/>
    </row>
    <row r="286" spans="1:60" ht="30">
      <c r="A286" s="12">
        <v>3</v>
      </c>
      <c r="B286" s="13">
        <v>1</v>
      </c>
      <c r="C286" s="13"/>
      <c r="D286" s="11" t="s">
        <v>3</v>
      </c>
      <c r="E286" s="189">
        <v>202</v>
      </c>
      <c r="F286" s="10" t="s">
        <v>4</v>
      </c>
      <c r="G286" s="11" t="s">
        <v>5</v>
      </c>
      <c r="H286" s="11" t="s">
        <v>5</v>
      </c>
      <c r="I286" s="154"/>
      <c r="J286" s="10" t="s">
        <v>6</v>
      </c>
      <c r="K286" s="13" t="s">
        <v>11</v>
      </c>
      <c r="L286" s="13" t="s">
        <v>8</v>
      </c>
      <c r="M286" s="11" t="s">
        <v>23</v>
      </c>
      <c r="N286" s="11"/>
      <c r="O286" s="11"/>
      <c r="P286" s="761" t="s">
        <v>9</v>
      </c>
      <c r="Q286" s="79" t="s">
        <v>92</v>
      </c>
      <c r="R286" s="32">
        <v>45</v>
      </c>
      <c r="S286" s="32">
        <v>0</v>
      </c>
      <c r="T286" s="33">
        <f t="shared" si="82"/>
        <v>45</v>
      </c>
      <c r="U286" s="34">
        <v>-42.6</v>
      </c>
      <c r="V286" s="34">
        <v>34.2</v>
      </c>
      <c r="W286" s="143">
        <f t="shared" si="83"/>
        <v>0.76</v>
      </c>
      <c r="X286" s="32"/>
      <c r="Y286" s="32">
        <v>45</v>
      </c>
      <c r="Z286" s="32">
        <v>45</v>
      </c>
      <c r="AA286" s="32">
        <v>45</v>
      </c>
      <c r="AB286" s="32">
        <v>45</v>
      </c>
      <c r="AE286" s="32"/>
      <c r="AF286" s="32">
        <v>42.6</v>
      </c>
      <c r="AG286" s="32">
        <f t="shared" si="86"/>
        <v>45</v>
      </c>
      <c r="AH286" s="32">
        <v>61.07</v>
      </c>
      <c r="AI286" s="32">
        <v>60.46</v>
      </c>
      <c r="AJ286" s="67">
        <f t="shared" si="87"/>
        <v>45</v>
      </c>
      <c r="AK286" s="32">
        <v>60</v>
      </c>
      <c r="AL286" s="32">
        <v>62.96</v>
      </c>
      <c r="AM286" s="32">
        <v>56</v>
      </c>
      <c r="AN286" s="32">
        <v>56</v>
      </c>
      <c r="AO286" s="32">
        <v>56</v>
      </c>
      <c r="AP286" s="32">
        <v>56</v>
      </c>
      <c r="AQ286" s="32">
        <v>56</v>
      </c>
      <c r="AR286" s="67">
        <v>56</v>
      </c>
      <c r="AS286" s="32">
        <v>59.76</v>
      </c>
      <c r="AT286" s="32">
        <v>56</v>
      </c>
      <c r="AU286" s="32">
        <v>58.78</v>
      </c>
      <c r="AV286" s="32">
        <v>58.33</v>
      </c>
      <c r="AW286" s="682">
        <v>106.1</v>
      </c>
      <c r="AX286" s="32">
        <v>34.68</v>
      </c>
      <c r="AY286" s="234">
        <v>55</v>
      </c>
      <c r="AZ286" s="32">
        <v>55</v>
      </c>
      <c r="BA286" s="32">
        <v>55</v>
      </c>
      <c r="BB286" s="32">
        <v>55</v>
      </c>
      <c r="BC286" s="234">
        <v>55</v>
      </c>
      <c r="BD286" s="234">
        <v>50.67</v>
      </c>
      <c r="BE286" s="731">
        <f t="shared" si="84"/>
        <v>92.12727272727274</v>
      </c>
      <c r="BF286" s="822"/>
      <c r="BG286" s="33"/>
      <c r="BH286" s="33"/>
    </row>
    <row r="287" spans="1:60" ht="15.75" customHeight="1">
      <c r="A287" s="159">
        <v>3</v>
      </c>
      <c r="B287" s="160">
        <v>1</v>
      </c>
      <c r="C287" s="160"/>
      <c r="D287" s="147" t="s">
        <v>10</v>
      </c>
      <c r="E287" s="385">
        <v>203</v>
      </c>
      <c r="F287" s="212" t="s">
        <v>4</v>
      </c>
      <c r="G287" s="213" t="s">
        <v>5</v>
      </c>
      <c r="H287" s="213" t="s">
        <v>5</v>
      </c>
      <c r="I287" s="214"/>
      <c r="J287" s="212" t="s">
        <v>6</v>
      </c>
      <c r="K287" s="255" t="s">
        <v>11</v>
      </c>
      <c r="L287" s="213"/>
      <c r="M287" s="213"/>
      <c r="N287" s="213"/>
      <c r="O287" s="213"/>
      <c r="P287" s="763"/>
      <c r="Q287" s="257" t="s">
        <v>57</v>
      </c>
      <c r="R287" s="258">
        <f>SUM(R280:R286)</f>
        <v>340</v>
      </c>
      <c r="S287" s="258">
        <v>0</v>
      </c>
      <c r="T287" s="258">
        <f t="shared" si="82"/>
        <v>340</v>
      </c>
      <c r="U287" s="259">
        <v>-314.2</v>
      </c>
      <c r="V287" s="259">
        <f>SUM(V280:V286)</f>
        <v>251.76999999999998</v>
      </c>
      <c r="W287" s="260">
        <f t="shared" si="83"/>
        <v>0.7404999999999999</v>
      </c>
      <c r="X287" s="258">
        <f>SUM(X280:X286)</f>
        <v>0</v>
      </c>
      <c r="Y287" s="258">
        <f>SUM(Y280:Y286)</f>
        <v>340</v>
      </c>
      <c r="Z287" s="258">
        <f>SUM(Z280:Z286)</f>
        <v>340</v>
      </c>
      <c r="AA287" s="258">
        <f>SUM(AA280:AA286)</f>
        <v>340</v>
      </c>
      <c r="AB287" s="258">
        <f>SUM(AB280:AB286)</f>
        <v>340</v>
      </c>
      <c r="AC287" s="261"/>
      <c r="AD287" s="261"/>
      <c r="AE287" s="258">
        <f aca="true" t="shared" si="88" ref="AE287:AT287">SUM(AE280:AE286)</f>
        <v>0</v>
      </c>
      <c r="AF287" s="258">
        <f t="shared" si="88"/>
        <v>314.20000000000005</v>
      </c>
      <c r="AG287" s="258">
        <f t="shared" si="88"/>
        <v>340</v>
      </c>
      <c r="AH287" s="258">
        <f t="shared" si="88"/>
        <v>436.1</v>
      </c>
      <c r="AI287" s="258">
        <f>SUM(AI280:AI286)</f>
        <v>444.81</v>
      </c>
      <c r="AJ287" s="262">
        <f t="shared" si="88"/>
        <v>340</v>
      </c>
      <c r="AK287" s="258">
        <f t="shared" si="88"/>
        <v>452</v>
      </c>
      <c r="AL287" s="258">
        <f t="shared" si="88"/>
        <v>463.42999999999995</v>
      </c>
      <c r="AM287" s="258">
        <f t="shared" si="88"/>
        <v>416</v>
      </c>
      <c r="AN287" s="258">
        <f>SUM(AN280:AN286)</f>
        <v>416</v>
      </c>
      <c r="AO287" s="258">
        <f>SUM(AO280:AO286)</f>
        <v>416</v>
      </c>
      <c r="AP287" s="258">
        <f>SUM(AP280:AP286)</f>
        <v>416</v>
      </c>
      <c r="AQ287" s="258">
        <f>SUM(AQ280:AQ286)</f>
        <v>416</v>
      </c>
      <c r="AR287" s="262">
        <f t="shared" si="88"/>
        <v>416</v>
      </c>
      <c r="AS287" s="258">
        <f t="shared" si="88"/>
        <v>439.68</v>
      </c>
      <c r="AT287" s="258">
        <f t="shared" si="88"/>
        <v>416</v>
      </c>
      <c r="AU287" s="258">
        <f aca="true" t="shared" si="89" ref="AU287:BH287">SUM(AU280:AU286)</f>
        <v>428.68999999999994</v>
      </c>
      <c r="AV287" s="258">
        <f t="shared" si="89"/>
        <v>429.18</v>
      </c>
      <c r="AW287" s="258"/>
      <c r="AX287" s="258">
        <f t="shared" si="89"/>
        <v>255.17</v>
      </c>
      <c r="AY287" s="258">
        <f t="shared" si="89"/>
        <v>415</v>
      </c>
      <c r="AZ287" s="258">
        <f t="shared" si="89"/>
        <v>415</v>
      </c>
      <c r="BA287" s="258">
        <f t="shared" si="89"/>
        <v>415</v>
      </c>
      <c r="BB287" s="258">
        <f t="shared" si="89"/>
        <v>415</v>
      </c>
      <c r="BC287" s="258">
        <f t="shared" si="89"/>
        <v>414.71000000000004</v>
      </c>
      <c r="BD287" s="258">
        <f t="shared" si="89"/>
        <v>372.99999999999994</v>
      </c>
      <c r="BE287" s="258">
        <f t="shared" si="89"/>
        <v>624.336385771736</v>
      </c>
      <c r="BF287" s="258">
        <f t="shared" si="89"/>
        <v>0</v>
      </c>
      <c r="BG287" s="258">
        <f t="shared" si="89"/>
        <v>0</v>
      </c>
      <c r="BH287" s="258">
        <f t="shared" si="89"/>
        <v>0</v>
      </c>
    </row>
    <row r="288" spans="1:60" ht="15.75" hidden="1">
      <c r="A288" s="12">
        <v>3</v>
      </c>
      <c r="B288" s="13">
        <v>1</v>
      </c>
      <c r="C288" s="13"/>
      <c r="D288" s="11" t="s">
        <v>3</v>
      </c>
      <c r="E288" s="189">
        <v>204</v>
      </c>
      <c r="F288" s="10" t="s">
        <v>4</v>
      </c>
      <c r="G288" s="11" t="s">
        <v>5</v>
      </c>
      <c r="H288" s="11" t="s">
        <v>5</v>
      </c>
      <c r="I288" s="11"/>
      <c r="J288" s="10" t="s">
        <v>6</v>
      </c>
      <c r="K288" s="11" t="s">
        <v>12</v>
      </c>
      <c r="L288" s="11" t="s">
        <v>5</v>
      </c>
      <c r="M288" s="11" t="s">
        <v>13</v>
      </c>
      <c r="N288" s="11"/>
      <c r="O288" s="11"/>
      <c r="P288" s="761" t="s">
        <v>9</v>
      </c>
      <c r="Q288" s="79" t="s">
        <v>93</v>
      </c>
      <c r="R288" s="32">
        <v>0</v>
      </c>
      <c r="S288" s="32">
        <v>0</v>
      </c>
      <c r="T288" s="33">
        <f t="shared" si="82"/>
        <v>0</v>
      </c>
      <c r="U288" s="34">
        <v>-30.11</v>
      </c>
      <c r="V288" s="34">
        <v>0</v>
      </c>
      <c r="W288" s="143" t="e">
        <f t="shared" si="83"/>
        <v>#DIV/0!</v>
      </c>
      <c r="X288" s="32"/>
      <c r="Y288" s="32">
        <v>0</v>
      </c>
      <c r="Z288" s="32">
        <v>0</v>
      </c>
      <c r="AA288" s="32">
        <v>0</v>
      </c>
      <c r="AB288" s="32">
        <v>0</v>
      </c>
      <c r="AE288" s="32"/>
      <c r="AF288" s="32">
        <v>30.11</v>
      </c>
      <c r="AG288" s="32"/>
      <c r="AH288" s="32"/>
      <c r="AI288" s="32"/>
      <c r="AJ288" s="67">
        <f aca="true" t="shared" si="90" ref="AJ288:AJ293">AG288</f>
        <v>0</v>
      </c>
      <c r="AK288" s="32">
        <f>AJ288</f>
        <v>0</v>
      </c>
      <c r="AL288" s="32"/>
      <c r="AM288" s="32"/>
      <c r="AN288" s="32"/>
      <c r="AO288" s="32"/>
      <c r="AP288" s="32"/>
      <c r="AQ288" s="32"/>
      <c r="AR288" s="67">
        <f>AK288</f>
        <v>0</v>
      </c>
      <c r="AS288" s="32"/>
      <c r="AT288" s="32"/>
      <c r="AU288" s="32"/>
      <c r="AV288" s="32"/>
      <c r="AW288" s="32"/>
      <c r="AX288" s="32"/>
      <c r="AY288" s="234"/>
      <c r="AZ288" s="32"/>
      <c r="BA288" s="32"/>
      <c r="BB288" s="32"/>
      <c r="BC288" s="234"/>
      <c r="BD288" s="234"/>
      <c r="BE288" s="731" t="e">
        <f t="shared" si="84"/>
        <v>#DIV/0!</v>
      </c>
      <c r="BF288" s="33"/>
      <c r="BG288" s="33"/>
      <c r="BH288" s="33"/>
    </row>
    <row r="289" spans="1:60" ht="15.75" customHeight="1">
      <c r="A289" s="12">
        <v>3</v>
      </c>
      <c r="B289" s="13">
        <v>1</v>
      </c>
      <c r="C289" s="13"/>
      <c r="D289" s="11" t="s">
        <v>3</v>
      </c>
      <c r="E289" s="387">
        <v>205</v>
      </c>
      <c r="F289" s="10" t="s">
        <v>4</v>
      </c>
      <c r="G289" s="11" t="s">
        <v>5</v>
      </c>
      <c r="H289" s="11" t="s">
        <v>5</v>
      </c>
      <c r="I289" s="11"/>
      <c r="J289" s="10" t="s">
        <v>6</v>
      </c>
      <c r="K289" s="13" t="s">
        <v>12</v>
      </c>
      <c r="L289" s="13" t="s">
        <v>11</v>
      </c>
      <c r="M289" s="11" t="s">
        <v>17</v>
      </c>
      <c r="N289" s="11"/>
      <c r="O289" s="11"/>
      <c r="P289" s="761" t="s">
        <v>9</v>
      </c>
      <c r="Q289" s="79" t="s">
        <v>94</v>
      </c>
      <c r="R289" s="32">
        <v>0</v>
      </c>
      <c r="S289" s="32">
        <v>0</v>
      </c>
      <c r="T289" s="33">
        <f t="shared" si="82"/>
        <v>0</v>
      </c>
      <c r="U289" s="34">
        <v>-1</v>
      </c>
      <c r="V289" s="34">
        <v>0</v>
      </c>
      <c r="W289" s="143" t="e">
        <f t="shared" si="83"/>
        <v>#DIV/0!</v>
      </c>
      <c r="X289" s="32"/>
      <c r="Y289" s="32">
        <v>0</v>
      </c>
      <c r="Z289" s="32">
        <v>0</v>
      </c>
      <c r="AA289" s="32">
        <v>0</v>
      </c>
      <c r="AB289" s="32">
        <v>0</v>
      </c>
      <c r="AE289" s="32"/>
      <c r="AF289" s="32">
        <v>1</v>
      </c>
      <c r="AG289" s="32"/>
      <c r="AH289" s="32"/>
      <c r="AI289" s="32"/>
      <c r="AJ289" s="67">
        <f t="shared" si="90"/>
        <v>0</v>
      </c>
      <c r="AK289" s="32">
        <f>AJ289</f>
        <v>0</v>
      </c>
      <c r="AL289" s="32"/>
      <c r="AM289" s="32"/>
      <c r="AN289" s="32"/>
      <c r="AO289" s="32"/>
      <c r="AP289" s="32"/>
      <c r="AQ289" s="32"/>
      <c r="AR289" s="67">
        <f>AK289</f>
        <v>0</v>
      </c>
      <c r="AS289" s="32">
        <v>3.69</v>
      </c>
      <c r="AT289" s="32"/>
      <c r="AU289" s="32"/>
      <c r="AV289" s="32"/>
      <c r="AW289" s="32">
        <v>0</v>
      </c>
      <c r="AX289" s="32"/>
      <c r="AY289" s="234">
        <v>5</v>
      </c>
      <c r="AZ289" s="32">
        <v>5</v>
      </c>
      <c r="BA289" s="32">
        <v>5</v>
      </c>
      <c r="BB289" s="32">
        <v>5</v>
      </c>
      <c r="BC289" s="234">
        <v>5</v>
      </c>
      <c r="BD289" s="234"/>
      <c r="BE289" s="731">
        <f t="shared" si="84"/>
        <v>0</v>
      </c>
      <c r="BF289" s="822"/>
      <c r="BG289" s="33"/>
      <c r="BH289" s="33"/>
    </row>
    <row r="290" spans="1:60" ht="15.75" customHeight="1">
      <c r="A290" s="12">
        <v>3</v>
      </c>
      <c r="B290" s="13">
        <v>1</v>
      </c>
      <c r="C290" s="13"/>
      <c r="D290" s="11" t="s">
        <v>3</v>
      </c>
      <c r="E290" s="387">
        <v>206</v>
      </c>
      <c r="F290" s="10" t="s">
        <v>4</v>
      </c>
      <c r="G290" s="11" t="s">
        <v>5</v>
      </c>
      <c r="H290" s="11" t="s">
        <v>5</v>
      </c>
      <c r="I290" s="154"/>
      <c r="J290" s="10" t="s">
        <v>6</v>
      </c>
      <c r="K290" s="13" t="s">
        <v>12</v>
      </c>
      <c r="L290" s="13" t="s">
        <v>12</v>
      </c>
      <c r="M290" s="11" t="s">
        <v>32</v>
      </c>
      <c r="N290" s="11"/>
      <c r="O290" s="11"/>
      <c r="P290" s="761" t="s">
        <v>9</v>
      </c>
      <c r="Q290" s="79" t="s">
        <v>95</v>
      </c>
      <c r="R290" s="32">
        <v>133</v>
      </c>
      <c r="S290" s="32">
        <v>0</v>
      </c>
      <c r="T290" s="33">
        <f t="shared" si="82"/>
        <v>133</v>
      </c>
      <c r="U290" s="34">
        <v>-126.72</v>
      </c>
      <c r="V290" s="34">
        <v>26.19</v>
      </c>
      <c r="W290" s="143">
        <f t="shared" si="83"/>
        <v>0.1969172932330827</v>
      </c>
      <c r="X290" s="32"/>
      <c r="Y290" s="32">
        <v>143</v>
      </c>
      <c r="Z290" s="32">
        <v>143</v>
      </c>
      <c r="AA290" s="32">
        <v>133</v>
      </c>
      <c r="AB290" s="32">
        <v>133</v>
      </c>
      <c r="AE290" s="32"/>
      <c r="AF290" s="32">
        <v>126.72</v>
      </c>
      <c r="AG290" s="32">
        <f>Z290+AE290</f>
        <v>143</v>
      </c>
      <c r="AH290" s="32">
        <v>111.12</v>
      </c>
      <c r="AI290" s="32">
        <v>19.71</v>
      </c>
      <c r="AJ290" s="67">
        <f t="shared" si="90"/>
        <v>143</v>
      </c>
      <c r="AK290" s="32"/>
      <c r="AL290" s="32">
        <v>43.86</v>
      </c>
      <c r="AM290" s="32">
        <v>99</v>
      </c>
      <c r="AN290" s="32">
        <v>99</v>
      </c>
      <c r="AO290" s="32">
        <v>99</v>
      </c>
      <c r="AP290" s="32">
        <v>99</v>
      </c>
      <c r="AQ290" s="32">
        <v>99</v>
      </c>
      <c r="AR290" s="67">
        <v>99</v>
      </c>
      <c r="AS290" s="32">
        <v>29.8</v>
      </c>
      <c r="AT290" s="32">
        <v>99</v>
      </c>
      <c r="AU290" s="32"/>
      <c r="AV290" s="32">
        <v>133.06</v>
      </c>
      <c r="AW290" s="682">
        <v>221.8</v>
      </c>
      <c r="AX290" s="32"/>
      <c r="AY290" s="234">
        <v>90</v>
      </c>
      <c r="AZ290" s="32">
        <v>60</v>
      </c>
      <c r="BA290" s="32">
        <v>90</v>
      </c>
      <c r="BB290" s="32">
        <v>90</v>
      </c>
      <c r="BC290" s="234">
        <v>90</v>
      </c>
      <c r="BD290" s="234"/>
      <c r="BE290" s="731">
        <f t="shared" si="84"/>
        <v>0</v>
      </c>
      <c r="BF290" s="822"/>
      <c r="BG290" s="33"/>
      <c r="BH290" s="33"/>
    </row>
    <row r="291" spans="1:60" ht="0.75" customHeight="1" hidden="1">
      <c r="A291" s="12">
        <v>3</v>
      </c>
      <c r="B291" s="13">
        <v>1</v>
      </c>
      <c r="C291" s="13"/>
      <c r="D291" s="11" t="s">
        <v>3</v>
      </c>
      <c r="E291" s="387">
        <v>207</v>
      </c>
      <c r="F291" s="10" t="s">
        <v>4</v>
      </c>
      <c r="G291" s="11" t="s">
        <v>5</v>
      </c>
      <c r="H291" s="11" t="s">
        <v>5</v>
      </c>
      <c r="I291" s="154"/>
      <c r="J291" s="10" t="s">
        <v>6</v>
      </c>
      <c r="K291" s="13" t="s">
        <v>12</v>
      </c>
      <c r="L291" s="13" t="s">
        <v>12</v>
      </c>
      <c r="M291" s="144" t="s">
        <v>34</v>
      </c>
      <c r="N291" s="11"/>
      <c r="O291" s="11"/>
      <c r="P291" s="761" t="s">
        <v>9</v>
      </c>
      <c r="Q291" s="79" t="s">
        <v>386</v>
      </c>
      <c r="R291" s="32">
        <v>0</v>
      </c>
      <c r="S291" s="32">
        <v>0</v>
      </c>
      <c r="T291" s="33">
        <f t="shared" si="82"/>
        <v>0</v>
      </c>
      <c r="U291" s="34">
        <v>-126.72</v>
      </c>
      <c r="V291" s="34">
        <v>13</v>
      </c>
      <c r="W291" s="143" t="e">
        <f t="shared" si="83"/>
        <v>#DIV/0!</v>
      </c>
      <c r="X291" s="32"/>
      <c r="Y291" s="32">
        <v>0</v>
      </c>
      <c r="Z291" s="32">
        <v>0</v>
      </c>
      <c r="AA291" s="32">
        <v>0</v>
      </c>
      <c r="AB291" s="32">
        <v>0</v>
      </c>
      <c r="AE291" s="32"/>
      <c r="AF291" s="32">
        <f>X291+AC291</f>
        <v>0</v>
      </c>
      <c r="AG291" s="32">
        <f>Z291+AE291</f>
        <v>0</v>
      </c>
      <c r="AH291" s="32">
        <v>16.6</v>
      </c>
      <c r="AI291" s="32"/>
      <c r="AJ291" s="67">
        <f t="shared" si="90"/>
        <v>0</v>
      </c>
      <c r="AK291" s="32"/>
      <c r="AL291" s="32"/>
      <c r="AM291" s="32">
        <v>0</v>
      </c>
      <c r="AN291" s="32">
        <v>0</v>
      </c>
      <c r="AO291" s="32">
        <v>0</v>
      </c>
      <c r="AP291" s="32">
        <v>0</v>
      </c>
      <c r="AQ291" s="32"/>
      <c r="AR291" s="67">
        <f>AM291</f>
        <v>0</v>
      </c>
      <c r="AS291" s="32"/>
      <c r="AT291" s="32"/>
      <c r="AU291" s="32"/>
      <c r="AV291" s="32"/>
      <c r="AW291" s="32"/>
      <c r="AX291" s="32"/>
      <c r="AY291" s="234"/>
      <c r="AZ291" s="32"/>
      <c r="BA291" s="32"/>
      <c r="BB291" s="32"/>
      <c r="BC291" s="234"/>
      <c r="BD291" s="234"/>
      <c r="BE291" s="731" t="e">
        <f t="shared" si="84"/>
        <v>#DIV/0!</v>
      </c>
      <c r="BF291" s="822"/>
      <c r="BG291" s="33"/>
      <c r="BH291" s="33"/>
    </row>
    <row r="292" spans="1:60" s="23" customFormat="1" ht="15.75" hidden="1">
      <c r="A292" s="12">
        <v>3</v>
      </c>
      <c r="B292" s="13">
        <v>1</v>
      </c>
      <c r="C292" s="13"/>
      <c r="D292" s="11" t="s">
        <v>3</v>
      </c>
      <c r="E292" s="387">
        <v>208</v>
      </c>
      <c r="F292" s="10" t="s">
        <v>4</v>
      </c>
      <c r="G292" s="11" t="s">
        <v>5</v>
      </c>
      <c r="H292" s="11" t="s">
        <v>5</v>
      </c>
      <c r="I292" s="154"/>
      <c r="J292" s="10" t="s">
        <v>6</v>
      </c>
      <c r="K292" s="13" t="s">
        <v>12</v>
      </c>
      <c r="L292" s="13" t="s">
        <v>24</v>
      </c>
      <c r="M292" s="11" t="s">
        <v>13</v>
      </c>
      <c r="N292" s="11"/>
      <c r="O292" s="11"/>
      <c r="P292" s="761" t="s">
        <v>9</v>
      </c>
      <c r="Q292" s="79" t="s">
        <v>96</v>
      </c>
      <c r="R292" s="32">
        <v>100</v>
      </c>
      <c r="S292" s="32">
        <v>0</v>
      </c>
      <c r="T292" s="33">
        <f t="shared" si="82"/>
        <v>100</v>
      </c>
      <c r="U292" s="34">
        <v>-115.9</v>
      </c>
      <c r="V292" s="34">
        <v>0</v>
      </c>
      <c r="W292" s="143">
        <f t="shared" si="83"/>
        <v>0</v>
      </c>
      <c r="X292" s="32"/>
      <c r="Y292" s="32">
        <v>100</v>
      </c>
      <c r="Z292" s="32">
        <v>100</v>
      </c>
      <c r="AA292" s="32">
        <v>100</v>
      </c>
      <c r="AB292" s="32">
        <v>100</v>
      </c>
      <c r="AC292" s="4"/>
      <c r="AD292" s="4"/>
      <c r="AE292" s="32"/>
      <c r="AF292" s="32">
        <v>115.9</v>
      </c>
      <c r="AG292" s="32">
        <f>Z292+AE292</f>
        <v>100</v>
      </c>
      <c r="AH292" s="32"/>
      <c r="AI292" s="32"/>
      <c r="AJ292" s="67">
        <f t="shared" si="90"/>
        <v>100</v>
      </c>
      <c r="AK292" s="32"/>
      <c r="AL292" s="32"/>
      <c r="AM292" s="32">
        <v>0</v>
      </c>
      <c r="AN292" s="32">
        <v>0</v>
      </c>
      <c r="AO292" s="32">
        <v>0</v>
      </c>
      <c r="AP292" s="32">
        <v>0</v>
      </c>
      <c r="AQ292" s="32"/>
      <c r="AR292" s="67">
        <f>AM292</f>
        <v>0</v>
      </c>
      <c r="AS292" s="32"/>
      <c r="AT292" s="32"/>
      <c r="AU292" s="32"/>
      <c r="AV292" s="32"/>
      <c r="AW292" s="32"/>
      <c r="AX292" s="32"/>
      <c r="AY292" s="234"/>
      <c r="AZ292" s="32"/>
      <c r="BA292" s="32"/>
      <c r="BB292" s="32"/>
      <c r="BC292" s="234"/>
      <c r="BD292" s="234"/>
      <c r="BE292" s="731" t="e">
        <f t="shared" si="84"/>
        <v>#DIV/0!</v>
      </c>
      <c r="BF292" s="822"/>
      <c r="BG292" s="32"/>
      <c r="BH292" s="32"/>
    </row>
    <row r="293" spans="1:60" s="23" customFormat="1" ht="15.75">
      <c r="A293" s="12">
        <v>3</v>
      </c>
      <c r="B293" s="13">
        <v>1</v>
      </c>
      <c r="C293" s="13"/>
      <c r="D293" s="11" t="s">
        <v>3</v>
      </c>
      <c r="E293" s="387">
        <v>209</v>
      </c>
      <c r="F293" s="10" t="s">
        <v>4</v>
      </c>
      <c r="G293" s="11" t="s">
        <v>5</v>
      </c>
      <c r="H293" s="11" t="s">
        <v>5</v>
      </c>
      <c r="I293" s="154"/>
      <c r="J293" s="10" t="s">
        <v>6</v>
      </c>
      <c r="K293" s="13" t="s">
        <v>12</v>
      </c>
      <c r="L293" s="13" t="s">
        <v>24</v>
      </c>
      <c r="M293" s="11" t="s">
        <v>19</v>
      </c>
      <c r="N293" s="11"/>
      <c r="O293" s="11"/>
      <c r="P293" s="761" t="s">
        <v>9</v>
      </c>
      <c r="Q293" s="79" t="s">
        <v>97</v>
      </c>
      <c r="R293" s="32">
        <v>25</v>
      </c>
      <c r="S293" s="32">
        <v>0</v>
      </c>
      <c r="T293" s="33">
        <f t="shared" si="82"/>
        <v>25</v>
      </c>
      <c r="U293" s="34">
        <v>-24.88</v>
      </c>
      <c r="V293" s="34">
        <v>25.09</v>
      </c>
      <c r="W293" s="143">
        <f t="shared" si="83"/>
        <v>1.0036</v>
      </c>
      <c r="X293" s="32"/>
      <c r="Y293" s="32">
        <v>25</v>
      </c>
      <c r="Z293" s="32">
        <v>25</v>
      </c>
      <c r="AA293" s="32">
        <v>45</v>
      </c>
      <c r="AB293" s="32">
        <v>45</v>
      </c>
      <c r="AC293" s="4"/>
      <c r="AD293" s="4"/>
      <c r="AE293" s="32"/>
      <c r="AF293" s="32">
        <v>24.88</v>
      </c>
      <c r="AG293" s="32">
        <f>Z293+AE293</f>
        <v>25</v>
      </c>
      <c r="AH293" s="32">
        <v>26.49</v>
      </c>
      <c r="AI293" s="32"/>
      <c r="AJ293" s="67">
        <f t="shared" si="90"/>
        <v>25</v>
      </c>
      <c r="AK293" s="32"/>
      <c r="AL293" s="32"/>
      <c r="AM293" s="32">
        <v>0</v>
      </c>
      <c r="AN293" s="32">
        <v>0</v>
      </c>
      <c r="AO293" s="32">
        <v>0</v>
      </c>
      <c r="AP293" s="32">
        <v>0</v>
      </c>
      <c r="AQ293" s="32"/>
      <c r="AR293" s="67">
        <f>AM293</f>
        <v>0</v>
      </c>
      <c r="AS293" s="32"/>
      <c r="AT293" s="32"/>
      <c r="AU293" s="32">
        <v>41.15</v>
      </c>
      <c r="AV293" s="32"/>
      <c r="AW293" s="32">
        <v>0</v>
      </c>
      <c r="AX293" s="32"/>
      <c r="AY293" s="234">
        <v>40</v>
      </c>
      <c r="AZ293" s="32">
        <v>40</v>
      </c>
      <c r="BA293" s="32">
        <v>40</v>
      </c>
      <c r="BB293" s="32">
        <v>40</v>
      </c>
      <c r="BC293" s="234">
        <v>40</v>
      </c>
      <c r="BD293" s="234"/>
      <c r="BE293" s="731">
        <f t="shared" si="84"/>
        <v>0</v>
      </c>
      <c r="BF293" s="822"/>
      <c r="BG293" s="32"/>
      <c r="BH293" s="32"/>
    </row>
    <row r="294" spans="1:60" s="23" customFormat="1" ht="15.75">
      <c r="A294" s="12"/>
      <c r="B294" s="13"/>
      <c r="C294" s="13"/>
      <c r="D294" s="11"/>
      <c r="E294" s="387">
        <v>210</v>
      </c>
      <c r="F294" s="10" t="s">
        <v>4</v>
      </c>
      <c r="G294" s="11" t="s">
        <v>5</v>
      </c>
      <c r="H294" s="11" t="s">
        <v>5</v>
      </c>
      <c r="I294" s="154"/>
      <c r="J294" s="10" t="s">
        <v>6</v>
      </c>
      <c r="K294" s="13" t="s">
        <v>12</v>
      </c>
      <c r="L294" s="13" t="s">
        <v>24</v>
      </c>
      <c r="M294" s="144" t="s">
        <v>34</v>
      </c>
      <c r="N294" s="11"/>
      <c r="O294" s="11"/>
      <c r="P294" s="709">
        <v>111</v>
      </c>
      <c r="Q294" s="79" t="s">
        <v>444</v>
      </c>
      <c r="R294" s="32"/>
      <c r="S294" s="32"/>
      <c r="T294" s="33"/>
      <c r="U294" s="34"/>
      <c r="V294" s="34"/>
      <c r="W294" s="143"/>
      <c r="X294" s="32"/>
      <c r="Y294" s="32"/>
      <c r="Z294" s="32"/>
      <c r="AA294" s="32"/>
      <c r="AB294" s="32"/>
      <c r="AC294" s="4"/>
      <c r="AD294" s="4"/>
      <c r="AE294" s="32"/>
      <c r="AF294" s="32"/>
      <c r="AG294" s="32"/>
      <c r="AH294" s="32">
        <v>6.47</v>
      </c>
      <c r="AI294" s="32"/>
      <c r="AJ294" s="67"/>
      <c r="AK294" s="32"/>
      <c r="AL294" s="32"/>
      <c r="AM294" s="32">
        <v>0</v>
      </c>
      <c r="AN294" s="32">
        <v>0</v>
      </c>
      <c r="AO294" s="32">
        <v>0</v>
      </c>
      <c r="AP294" s="32">
        <v>0</v>
      </c>
      <c r="AQ294" s="32"/>
      <c r="AR294" s="67">
        <f>AM294</f>
        <v>0</v>
      </c>
      <c r="AS294" s="32">
        <v>61.81</v>
      </c>
      <c r="AT294" s="32"/>
      <c r="AU294" s="32"/>
      <c r="AV294" s="32">
        <v>25.41</v>
      </c>
      <c r="AW294" s="682">
        <v>84.7</v>
      </c>
      <c r="AX294" s="32">
        <v>25.41</v>
      </c>
      <c r="AY294" s="234">
        <v>30</v>
      </c>
      <c r="AZ294" s="32">
        <v>30</v>
      </c>
      <c r="BA294" s="32">
        <v>30</v>
      </c>
      <c r="BB294" s="32">
        <v>30</v>
      </c>
      <c r="BC294" s="234">
        <v>32</v>
      </c>
      <c r="BD294" s="234">
        <v>31.38</v>
      </c>
      <c r="BE294" s="731">
        <f t="shared" si="84"/>
        <v>98.0625</v>
      </c>
      <c r="BF294" s="822"/>
      <c r="BG294" s="32"/>
      <c r="BH294" s="32"/>
    </row>
    <row r="295" spans="1:60" s="23" customFormat="1" ht="15.75">
      <c r="A295" s="12">
        <v>3</v>
      </c>
      <c r="B295" s="13">
        <v>1</v>
      </c>
      <c r="C295" s="13"/>
      <c r="D295" s="11" t="s">
        <v>3</v>
      </c>
      <c r="E295" s="387">
        <v>211</v>
      </c>
      <c r="F295" s="10" t="s">
        <v>4</v>
      </c>
      <c r="G295" s="11" t="s">
        <v>5</v>
      </c>
      <c r="H295" s="11" t="s">
        <v>5</v>
      </c>
      <c r="I295" s="154"/>
      <c r="J295" s="10" t="s">
        <v>6</v>
      </c>
      <c r="K295" s="13" t="s">
        <v>12</v>
      </c>
      <c r="L295" s="13" t="s">
        <v>24</v>
      </c>
      <c r="M295" s="11" t="s">
        <v>36</v>
      </c>
      <c r="N295" s="11"/>
      <c r="O295" s="11"/>
      <c r="P295" s="761" t="s">
        <v>9</v>
      </c>
      <c r="Q295" s="79" t="s">
        <v>98</v>
      </c>
      <c r="R295" s="32">
        <v>100</v>
      </c>
      <c r="S295" s="32">
        <v>0</v>
      </c>
      <c r="T295" s="33">
        <f>R295+S295</f>
        <v>100</v>
      </c>
      <c r="U295" s="34">
        <v>-99.58</v>
      </c>
      <c r="V295" s="34">
        <f>U295*-1</f>
        <v>99.58</v>
      </c>
      <c r="W295" s="143">
        <f>V295/T295</f>
        <v>0.9958</v>
      </c>
      <c r="X295" s="32"/>
      <c r="Y295" s="32">
        <v>100</v>
      </c>
      <c r="Z295" s="32">
        <v>100</v>
      </c>
      <c r="AA295" s="32">
        <v>100</v>
      </c>
      <c r="AB295" s="32">
        <v>100</v>
      </c>
      <c r="AC295" s="4"/>
      <c r="AD295" s="4"/>
      <c r="AE295" s="32"/>
      <c r="AF295" s="32">
        <v>99.58</v>
      </c>
      <c r="AG295" s="32">
        <f>Z295+AE295</f>
        <v>100</v>
      </c>
      <c r="AH295" s="32">
        <v>99.58</v>
      </c>
      <c r="AI295" s="32">
        <v>100</v>
      </c>
      <c r="AJ295" s="67">
        <f>AG295</f>
        <v>100</v>
      </c>
      <c r="AK295" s="32">
        <v>100</v>
      </c>
      <c r="AL295" s="32">
        <v>100</v>
      </c>
      <c r="AM295" s="32">
        <v>100</v>
      </c>
      <c r="AN295" s="32">
        <v>100</v>
      </c>
      <c r="AO295" s="32">
        <v>100</v>
      </c>
      <c r="AP295" s="32">
        <v>100</v>
      </c>
      <c r="AQ295" s="32">
        <v>100</v>
      </c>
      <c r="AR295" s="67">
        <v>100</v>
      </c>
      <c r="AS295" s="32">
        <v>99.58</v>
      </c>
      <c r="AT295" s="32">
        <v>100</v>
      </c>
      <c r="AU295" s="32">
        <v>99.58</v>
      </c>
      <c r="AV295" s="32">
        <v>99.58</v>
      </c>
      <c r="AW295" s="682">
        <v>99.6</v>
      </c>
      <c r="AX295" s="32">
        <v>99.58</v>
      </c>
      <c r="AY295" s="234">
        <v>100</v>
      </c>
      <c r="AZ295" s="32">
        <v>100</v>
      </c>
      <c r="BA295" s="32">
        <v>100</v>
      </c>
      <c r="BB295" s="32">
        <v>100</v>
      </c>
      <c r="BC295" s="234">
        <v>100</v>
      </c>
      <c r="BD295" s="234">
        <v>99.58</v>
      </c>
      <c r="BE295" s="731">
        <f t="shared" si="84"/>
        <v>99.58</v>
      </c>
      <c r="BF295" s="822"/>
      <c r="BG295" s="32"/>
      <c r="BH295" s="32"/>
    </row>
    <row r="296" spans="1:60" s="56" customFormat="1" ht="15.75">
      <c r="A296" s="12">
        <v>3</v>
      </c>
      <c r="B296" s="13">
        <v>1</v>
      </c>
      <c r="C296" s="13"/>
      <c r="D296" s="11" t="s">
        <v>3</v>
      </c>
      <c r="E296" s="387">
        <v>212</v>
      </c>
      <c r="F296" s="10" t="s">
        <v>4</v>
      </c>
      <c r="G296" s="11" t="s">
        <v>5</v>
      </c>
      <c r="H296" s="11" t="s">
        <v>5</v>
      </c>
      <c r="I296" s="154"/>
      <c r="J296" s="10" t="s">
        <v>6</v>
      </c>
      <c r="K296" s="13" t="s">
        <v>12</v>
      </c>
      <c r="L296" s="13" t="s">
        <v>24</v>
      </c>
      <c r="M296" s="11" t="s">
        <v>38</v>
      </c>
      <c r="N296" s="11"/>
      <c r="O296" s="11"/>
      <c r="P296" s="761" t="s">
        <v>9</v>
      </c>
      <c r="Q296" s="79" t="s">
        <v>99</v>
      </c>
      <c r="R296" s="32">
        <v>12</v>
      </c>
      <c r="S296" s="32">
        <v>0</v>
      </c>
      <c r="T296" s="33">
        <f>R296+S296</f>
        <v>12</v>
      </c>
      <c r="U296" s="34">
        <v>-11.86</v>
      </c>
      <c r="V296" s="34">
        <v>9.68</v>
      </c>
      <c r="W296" s="143">
        <f>V296/T296</f>
        <v>0.8066666666666666</v>
      </c>
      <c r="X296" s="32"/>
      <c r="Y296" s="32">
        <v>12</v>
      </c>
      <c r="Z296" s="32">
        <v>12</v>
      </c>
      <c r="AA296" s="32">
        <v>12</v>
      </c>
      <c r="AB296" s="32">
        <v>12</v>
      </c>
      <c r="AC296" s="4"/>
      <c r="AD296" s="4"/>
      <c r="AE296" s="32"/>
      <c r="AF296" s="32">
        <v>11.86</v>
      </c>
      <c r="AG296" s="32">
        <f>Z296+AE296</f>
        <v>12</v>
      </c>
      <c r="AH296" s="32">
        <v>16.99</v>
      </c>
      <c r="AI296" s="32">
        <v>17.21</v>
      </c>
      <c r="AJ296" s="67">
        <f>AG296</f>
        <v>12</v>
      </c>
      <c r="AK296" s="32">
        <f>AJ296</f>
        <v>12</v>
      </c>
      <c r="AL296" s="32">
        <v>17.49</v>
      </c>
      <c r="AM296" s="32">
        <v>20</v>
      </c>
      <c r="AN296" s="32">
        <v>20</v>
      </c>
      <c r="AO296" s="32">
        <v>20</v>
      </c>
      <c r="AP296" s="32">
        <v>20</v>
      </c>
      <c r="AQ296" s="32">
        <v>20</v>
      </c>
      <c r="AR296" s="67">
        <v>20</v>
      </c>
      <c r="AS296" s="32">
        <v>16.12</v>
      </c>
      <c r="AT296" s="32">
        <v>20</v>
      </c>
      <c r="AU296" s="32">
        <v>16.01</v>
      </c>
      <c r="AV296" s="32">
        <v>16.74</v>
      </c>
      <c r="AW296" s="682">
        <v>83.7</v>
      </c>
      <c r="AX296" s="32">
        <v>9.65</v>
      </c>
      <c r="AY296" s="234">
        <v>20</v>
      </c>
      <c r="AZ296" s="32">
        <v>20</v>
      </c>
      <c r="BA296" s="32">
        <v>20</v>
      </c>
      <c r="BB296" s="32">
        <v>20</v>
      </c>
      <c r="BC296" s="234">
        <v>20</v>
      </c>
      <c r="BD296" s="234">
        <v>14.36</v>
      </c>
      <c r="BE296" s="731">
        <f t="shared" si="84"/>
        <v>71.8</v>
      </c>
      <c r="BF296" s="822"/>
      <c r="BG296" s="32"/>
      <c r="BH296" s="67"/>
    </row>
    <row r="297" spans="1:60" s="511" customFormat="1" ht="15.75">
      <c r="A297" s="12">
        <v>3</v>
      </c>
      <c r="B297" s="13">
        <v>1</v>
      </c>
      <c r="C297" s="13"/>
      <c r="D297" s="11" t="s">
        <v>3</v>
      </c>
      <c r="E297" s="387">
        <v>213</v>
      </c>
      <c r="F297" s="10" t="s">
        <v>4</v>
      </c>
      <c r="G297" s="11" t="s">
        <v>5</v>
      </c>
      <c r="H297" s="11" t="s">
        <v>5</v>
      </c>
      <c r="I297" s="154"/>
      <c r="J297" s="10" t="s">
        <v>6</v>
      </c>
      <c r="K297" s="13" t="s">
        <v>12</v>
      </c>
      <c r="L297" s="13" t="s">
        <v>24</v>
      </c>
      <c r="M297" s="11" t="s">
        <v>63</v>
      </c>
      <c r="N297" s="11"/>
      <c r="O297" s="11"/>
      <c r="P297" s="761" t="s">
        <v>9</v>
      </c>
      <c r="Q297" s="79" t="s">
        <v>100</v>
      </c>
      <c r="R297" s="32">
        <v>80</v>
      </c>
      <c r="S297" s="32">
        <v>0</v>
      </c>
      <c r="T297" s="33">
        <f>R297+S297</f>
        <v>80</v>
      </c>
      <c r="U297" s="34">
        <v>-71.32</v>
      </c>
      <c r="V297" s="34">
        <v>17</v>
      </c>
      <c r="W297" s="143">
        <f>V297/T297</f>
        <v>0.2125</v>
      </c>
      <c r="X297" s="32"/>
      <c r="Y297" s="32">
        <v>80</v>
      </c>
      <c r="Z297" s="32">
        <v>80</v>
      </c>
      <c r="AA297" s="32">
        <v>80</v>
      </c>
      <c r="AB297" s="32">
        <v>80</v>
      </c>
      <c r="AC297" s="4"/>
      <c r="AD297" s="4"/>
      <c r="AE297" s="32"/>
      <c r="AF297" s="32">
        <v>71.32</v>
      </c>
      <c r="AG297" s="32">
        <f>Z297+AE297</f>
        <v>80</v>
      </c>
      <c r="AH297" s="32"/>
      <c r="AI297" s="32"/>
      <c r="AJ297" s="67"/>
      <c r="AK297" s="32"/>
      <c r="AL297" s="32"/>
      <c r="AM297" s="32">
        <v>0</v>
      </c>
      <c r="AN297" s="32">
        <v>0</v>
      </c>
      <c r="AO297" s="32">
        <v>0</v>
      </c>
      <c r="AP297" s="32">
        <v>0</v>
      </c>
      <c r="AQ297" s="32"/>
      <c r="AR297" s="67">
        <f>AM297</f>
        <v>0</v>
      </c>
      <c r="AS297" s="32"/>
      <c r="AT297" s="32"/>
      <c r="AU297" s="32">
        <v>25</v>
      </c>
      <c r="AV297" s="32"/>
      <c r="AW297" s="32">
        <v>0</v>
      </c>
      <c r="AX297" s="32"/>
      <c r="AY297" s="234"/>
      <c r="AZ297" s="32">
        <v>30</v>
      </c>
      <c r="BA297" s="32">
        <v>0</v>
      </c>
      <c r="BB297" s="32">
        <v>0</v>
      </c>
      <c r="BC297" s="234"/>
      <c r="BD297" s="234"/>
      <c r="BE297" s="731"/>
      <c r="BF297" s="827"/>
      <c r="BG297" s="831"/>
      <c r="BH297" s="831"/>
    </row>
    <row r="298" spans="1:60" s="74" customFormat="1" ht="0.75" customHeight="1" hidden="1">
      <c r="A298" s="12">
        <v>3</v>
      </c>
      <c r="B298" s="13">
        <v>1</v>
      </c>
      <c r="C298" s="13"/>
      <c r="D298" s="11" t="s">
        <v>3</v>
      </c>
      <c r="E298" s="189">
        <v>214</v>
      </c>
      <c r="F298" s="10" t="s">
        <v>4</v>
      </c>
      <c r="G298" s="11" t="s">
        <v>5</v>
      </c>
      <c r="H298" s="11" t="s">
        <v>5</v>
      </c>
      <c r="I298" s="154"/>
      <c r="J298" s="10" t="s">
        <v>6</v>
      </c>
      <c r="K298" s="11" t="s">
        <v>12</v>
      </c>
      <c r="L298" s="13" t="s">
        <v>24</v>
      </c>
      <c r="M298" s="11" t="s">
        <v>64</v>
      </c>
      <c r="N298" s="11" t="s">
        <v>12</v>
      </c>
      <c r="O298" s="11"/>
      <c r="P298" s="22" t="s">
        <v>9</v>
      </c>
      <c r="Q298" s="79" t="s">
        <v>101</v>
      </c>
      <c r="R298" s="32">
        <v>40</v>
      </c>
      <c r="S298" s="32">
        <v>0</v>
      </c>
      <c r="T298" s="33">
        <f>R298+S298</f>
        <v>40</v>
      </c>
      <c r="U298" s="34">
        <v>-34.68</v>
      </c>
      <c r="V298" s="34">
        <v>0</v>
      </c>
      <c r="W298" s="143">
        <f>V298/T298</f>
        <v>0</v>
      </c>
      <c r="X298" s="32"/>
      <c r="Y298" s="32">
        <v>40</v>
      </c>
      <c r="Z298" s="32">
        <v>40</v>
      </c>
      <c r="AA298" s="32">
        <v>40</v>
      </c>
      <c r="AB298" s="32">
        <v>40</v>
      </c>
      <c r="AC298" s="4"/>
      <c r="AD298" s="4"/>
      <c r="AE298" s="32"/>
      <c r="AF298" s="32">
        <v>34.68</v>
      </c>
      <c r="AG298" s="32">
        <f>Z298+AE298</f>
        <v>40</v>
      </c>
      <c r="AH298" s="32"/>
      <c r="AI298" s="32"/>
      <c r="AJ298" s="67"/>
      <c r="AK298" s="32"/>
      <c r="AL298" s="32"/>
      <c r="AM298" s="32">
        <v>0</v>
      </c>
      <c r="AN298" s="32">
        <v>0</v>
      </c>
      <c r="AO298" s="32">
        <v>0</v>
      </c>
      <c r="AP298" s="32">
        <v>0</v>
      </c>
      <c r="AQ298" s="32"/>
      <c r="AR298" s="67">
        <f>AM298</f>
        <v>0</v>
      </c>
      <c r="AS298" s="32"/>
      <c r="AT298" s="32"/>
      <c r="AU298" s="32"/>
      <c r="AV298" s="32"/>
      <c r="AW298" s="32"/>
      <c r="AX298" s="32"/>
      <c r="AY298" s="234"/>
      <c r="AZ298" s="32"/>
      <c r="BA298" s="32"/>
      <c r="BB298" s="32"/>
      <c r="BC298" s="234"/>
      <c r="BD298" s="32"/>
      <c r="BE298" s="731" t="e">
        <f t="shared" si="84"/>
        <v>#DIV/0!</v>
      </c>
      <c r="BF298" s="826"/>
      <c r="BG298" s="826"/>
      <c r="BH298" s="826"/>
    </row>
    <row r="299" spans="1:60" s="507" customFormat="1" ht="15.75" customHeight="1">
      <c r="A299" s="159">
        <v>3</v>
      </c>
      <c r="B299" s="160">
        <v>1</v>
      </c>
      <c r="C299" s="160"/>
      <c r="D299" s="147" t="s">
        <v>10</v>
      </c>
      <c r="E299" s="385">
        <v>215</v>
      </c>
      <c r="F299" s="212" t="s">
        <v>4</v>
      </c>
      <c r="G299" s="213" t="s">
        <v>5</v>
      </c>
      <c r="H299" s="213" t="s">
        <v>5</v>
      </c>
      <c r="I299" s="214"/>
      <c r="J299" s="212" t="s">
        <v>6</v>
      </c>
      <c r="K299" s="255" t="s">
        <v>12</v>
      </c>
      <c r="L299" s="255"/>
      <c r="M299" s="213"/>
      <c r="N299" s="213"/>
      <c r="O299" s="213"/>
      <c r="P299" s="256"/>
      <c r="Q299" s="300" t="s">
        <v>188</v>
      </c>
      <c r="R299" s="258">
        <f>SUM(R288:R298)</f>
        <v>490</v>
      </c>
      <c r="S299" s="258">
        <v>0</v>
      </c>
      <c r="T299" s="258">
        <f>R299+S299</f>
        <v>490</v>
      </c>
      <c r="U299" s="259">
        <v>-516.05</v>
      </c>
      <c r="V299" s="259">
        <f>SUM(V288:V298)</f>
        <v>190.54000000000002</v>
      </c>
      <c r="W299" s="260">
        <f>V299/T299</f>
        <v>0.3888571428571429</v>
      </c>
      <c r="X299" s="258">
        <f>SUM(X288:X298)</f>
        <v>0</v>
      </c>
      <c r="Y299" s="258">
        <f>SUM(Y288:Y298)</f>
        <v>500</v>
      </c>
      <c r="Z299" s="258">
        <f>SUM(Z288:Z298)</f>
        <v>500</v>
      </c>
      <c r="AA299" s="258">
        <f>SUM(AA288:AA298)</f>
        <v>510</v>
      </c>
      <c r="AB299" s="258">
        <f>SUM(AB288:AB298)</f>
        <v>510</v>
      </c>
      <c r="AC299" s="261"/>
      <c r="AD299" s="261"/>
      <c r="AE299" s="258">
        <f>SUM(AE288:AE298)</f>
        <v>0</v>
      </c>
      <c r="AF299" s="258">
        <f>SUM(AF288:AF298)</f>
        <v>516.05</v>
      </c>
      <c r="AG299" s="258">
        <f>SUM(AG288:AG298)</f>
        <v>500</v>
      </c>
      <c r="AH299" s="258">
        <f>SUM(AH290:AH298)</f>
        <v>277.25</v>
      </c>
      <c r="AI299" s="258">
        <f>SUM(AI288:AI298)</f>
        <v>136.92000000000002</v>
      </c>
      <c r="AJ299" s="262">
        <f>SUM(AJ288:AJ298)</f>
        <v>380</v>
      </c>
      <c r="AK299" s="258">
        <f>SUM(AK290:AK298)</f>
        <v>112</v>
      </c>
      <c r="AL299" s="258">
        <f>SUM(AL288:AL298)</f>
        <v>161.35000000000002</v>
      </c>
      <c r="AM299" s="258">
        <f aca="true" t="shared" si="91" ref="AM299:AV299">SUM(AM288:AM298)</f>
        <v>219</v>
      </c>
      <c r="AN299" s="258">
        <f t="shared" si="91"/>
        <v>219</v>
      </c>
      <c r="AO299" s="258">
        <f t="shared" si="91"/>
        <v>219</v>
      </c>
      <c r="AP299" s="258">
        <f t="shared" si="91"/>
        <v>219</v>
      </c>
      <c r="AQ299" s="258">
        <f t="shared" si="91"/>
        <v>219</v>
      </c>
      <c r="AR299" s="262">
        <f t="shared" si="91"/>
        <v>219</v>
      </c>
      <c r="AS299" s="258">
        <f t="shared" si="91"/>
        <v>211</v>
      </c>
      <c r="AT299" s="258">
        <f t="shared" si="91"/>
        <v>219</v>
      </c>
      <c r="AU299" s="258">
        <f>SUM(AU288:AU298)</f>
        <v>181.73999999999998</v>
      </c>
      <c r="AV299" s="258">
        <f t="shared" si="91"/>
        <v>274.79</v>
      </c>
      <c r="AW299" s="258"/>
      <c r="AX299" s="258">
        <f aca="true" t="shared" si="92" ref="AX299:BH299">SUM(AX288:AX298)</f>
        <v>134.64</v>
      </c>
      <c r="AY299" s="258">
        <f t="shared" si="92"/>
        <v>285</v>
      </c>
      <c r="AZ299" s="258">
        <f t="shared" si="92"/>
        <v>285</v>
      </c>
      <c r="BA299" s="258">
        <f t="shared" si="92"/>
        <v>285</v>
      </c>
      <c r="BB299" s="258">
        <f t="shared" si="92"/>
        <v>285</v>
      </c>
      <c r="BC299" s="258">
        <f t="shared" si="92"/>
        <v>287</v>
      </c>
      <c r="BD299" s="258">
        <f t="shared" si="92"/>
        <v>145.32</v>
      </c>
      <c r="BE299" s="258" t="e">
        <f t="shared" si="92"/>
        <v>#DIV/0!</v>
      </c>
      <c r="BF299" s="258">
        <f t="shared" si="92"/>
        <v>0</v>
      </c>
      <c r="BG299" s="258">
        <f t="shared" si="92"/>
        <v>0</v>
      </c>
      <c r="BH299" s="258">
        <f t="shared" si="92"/>
        <v>0</v>
      </c>
    </row>
    <row r="300" spans="1:60" s="1" customFormat="1" ht="15.75" customHeight="1" hidden="1">
      <c r="A300" s="159"/>
      <c r="B300" s="160"/>
      <c r="C300" s="160"/>
      <c r="D300" s="147"/>
      <c r="E300" s="189">
        <v>216</v>
      </c>
      <c r="F300" s="146" t="s">
        <v>4</v>
      </c>
      <c r="G300" s="147" t="s">
        <v>5</v>
      </c>
      <c r="H300" s="147" t="s">
        <v>5</v>
      </c>
      <c r="I300" s="211"/>
      <c r="J300" s="146" t="s">
        <v>6</v>
      </c>
      <c r="K300" s="160">
        <v>4</v>
      </c>
      <c r="L300" s="160">
        <v>2</v>
      </c>
      <c r="M300" s="147" t="s">
        <v>32</v>
      </c>
      <c r="N300" s="147"/>
      <c r="O300" s="147"/>
      <c r="P300" s="148" t="s">
        <v>9</v>
      </c>
      <c r="Q300" s="79" t="s">
        <v>69</v>
      </c>
      <c r="R300" s="32"/>
      <c r="S300" s="32"/>
      <c r="T300" s="32"/>
      <c r="U300" s="34"/>
      <c r="V300" s="34"/>
      <c r="W300" s="143"/>
      <c r="X300" s="32"/>
      <c r="Y300" s="32"/>
      <c r="Z300" s="32"/>
      <c r="AA300" s="32"/>
      <c r="AB300" s="32"/>
      <c r="AC300" s="23"/>
      <c r="AD300" s="23"/>
      <c r="AE300" s="32"/>
      <c r="AF300" s="34"/>
      <c r="AG300" s="32"/>
      <c r="AH300" s="32"/>
      <c r="AI300" s="32"/>
      <c r="AJ300" s="67">
        <f>AG300</f>
        <v>0</v>
      </c>
      <c r="AK300" s="32"/>
      <c r="AL300" s="32"/>
      <c r="AM300" s="32">
        <v>0</v>
      </c>
      <c r="AN300" s="32">
        <v>0</v>
      </c>
      <c r="AO300" s="32">
        <v>0</v>
      </c>
      <c r="AP300" s="32">
        <v>0</v>
      </c>
      <c r="AQ300" s="32">
        <v>0</v>
      </c>
      <c r="AR300" s="67">
        <v>0</v>
      </c>
      <c r="AS300" s="32"/>
      <c r="AT300" s="32">
        <v>0</v>
      </c>
      <c r="AU300" s="32"/>
      <c r="AV300" s="32"/>
      <c r="AW300" s="32"/>
      <c r="AX300" s="32"/>
      <c r="AY300" s="32"/>
      <c r="AZ300" s="32"/>
      <c r="BA300" s="32"/>
      <c r="BB300" s="32"/>
      <c r="BC300" s="32"/>
      <c r="BD300" s="32"/>
      <c r="BE300" s="32"/>
      <c r="BF300" s="32"/>
      <c r="BG300" s="32"/>
      <c r="BH300" s="32"/>
    </row>
    <row r="301" spans="1:60" s="1" customFormat="1" ht="15.75" customHeight="1">
      <c r="A301" s="159"/>
      <c r="B301" s="160"/>
      <c r="C301" s="160"/>
      <c r="D301" s="147"/>
      <c r="E301" s="385">
        <v>217</v>
      </c>
      <c r="F301" s="350" t="s">
        <v>4</v>
      </c>
      <c r="G301" s="348" t="s">
        <v>5</v>
      </c>
      <c r="H301" s="348" t="s">
        <v>5</v>
      </c>
      <c r="I301" s="375"/>
      <c r="J301" s="350" t="s">
        <v>6</v>
      </c>
      <c r="K301" s="403">
        <v>4</v>
      </c>
      <c r="L301" s="348"/>
      <c r="M301" s="348"/>
      <c r="N301" s="348"/>
      <c r="O301" s="348"/>
      <c r="P301" s="355"/>
      <c r="Q301" s="300" t="s">
        <v>189</v>
      </c>
      <c r="R301" s="258"/>
      <c r="S301" s="258"/>
      <c r="T301" s="258"/>
      <c r="U301" s="259"/>
      <c r="V301" s="259"/>
      <c r="W301" s="260"/>
      <c r="X301" s="258"/>
      <c r="Y301" s="258"/>
      <c r="Z301" s="258"/>
      <c r="AA301" s="258"/>
      <c r="AB301" s="258"/>
      <c r="AC301" s="261"/>
      <c r="AD301" s="261"/>
      <c r="AE301" s="258"/>
      <c r="AF301" s="259">
        <f aca="true" t="shared" si="93" ref="AF301:AV301">AF300</f>
        <v>0</v>
      </c>
      <c r="AG301" s="258">
        <f t="shared" si="93"/>
        <v>0</v>
      </c>
      <c r="AH301" s="258">
        <f t="shared" si="93"/>
        <v>0</v>
      </c>
      <c r="AI301" s="258">
        <f>AI300</f>
        <v>0</v>
      </c>
      <c r="AJ301" s="262">
        <f t="shared" si="93"/>
        <v>0</v>
      </c>
      <c r="AK301" s="258">
        <f t="shared" si="93"/>
        <v>0</v>
      </c>
      <c r="AL301" s="258">
        <f t="shared" si="93"/>
        <v>0</v>
      </c>
      <c r="AM301" s="258">
        <f>AM300</f>
        <v>0</v>
      </c>
      <c r="AN301" s="258">
        <f>AN300</f>
        <v>0</v>
      </c>
      <c r="AO301" s="258">
        <f>AO300</f>
        <v>0</v>
      </c>
      <c r="AP301" s="258">
        <f>AP300</f>
        <v>0</v>
      </c>
      <c r="AQ301" s="258">
        <f>AQ300</f>
        <v>0</v>
      </c>
      <c r="AR301" s="262">
        <f t="shared" si="93"/>
        <v>0</v>
      </c>
      <c r="AS301" s="258">
        <f t="shared" si="93"/>
        <v>0</v>
      </c>
      <c r="AT301" s="258">
        <f t="shared" si="93"/>
        <v>0</v>
      </c>
      <c r="AU301" s="258">
        <f>AU300</f>
        <v>0</v>
      </c>
      <c r="AV301" s="258">
        <f t="shared" si="93"/>
        <v>0</v>
      </c>
      <c r="AW301" s="258"/>
      <c r="AX301" s="258">
        <f>AX300</f>
        <v>0</v>
      </c>
      <c r="AY301" s="258">
        <f aca="true" t="shared" si="94" ref="AY301:BH301">AY300</f>
        <v>0</v>
      </c>
      <c r="AZ301" s="258">
        <f t="shared" si="94"/>
        <v>0</v>
      </c>
      <c r="BA301" s="258">
        <f t="shared" si="94"/>
        <v>0</v>
      </c>
      <c r="BB301" s="258">
        <f t="shared" si="94"/>
        <v>0</v>
      </c>
      <c r="BC301" s="258">
        <f t="shared" si="94"/>
        <v>0</v>
      </c>
      <c r="BD301" s="258">
        <f t="shared" si="94"/>
        <v>0</v>
      </c>
      <c r="BE301" s="258">
        <f t="shared" si="94"/>
        <v>0</v>
      </c>
      <c r="BF301" s="258">
        <f t="shared" si="94"/>
        <v>0</v>
      </c>
      <c r="BG301" s="258">
        <f t="shared" si="94"/>
        <v>0</v>
      </c>
      <c r="BH301" s="258">
        <f t="shared" si="94"/>
        <v>0</v>
      </c>
    </row>
    <row r="302" spans="1:60" s="1" customFormat="1" ht="15.75" customHeight="1">
      <c r="A302" s="159">
        <v>3</v>
      </c>
      <c r="B302" s="160">
        <v>1</v>
      </c>
      <c r="C302" s="160"/>
      <c r="D302" s="147" t="s">
        <v>10</v>
      </c>
      <c r="E302" s="385">
        <v>218</v>
      </c>
      <c r="F302" s="212" t="s">
        <v>4</v>
      </c>
      <c r="G302" s="213" t="s">
        <v>5</v>
      </c>
      <c r="H302" s="213" t="s">
        <v>5</v>
      </c>
      <c r="I302" s="342"/>
      <c r="J302" s="212" t="s">
        <v>6</v>
      </c>
      <c r="K302" s="213"/>
      <c r="L302" s="213"/>
      <c r="M302" s="213"/>
      <c r="N302" s="213"/>
      <c r="O302" s="213"/>
      <c r="P302" s="256"/>
      <c r="Q302" s="342" t="s">
        <v>191</v>
      </c>
      <c r="R302" s="256">
        <f>R279+R287+R299</f>
        <v>1790</v>
      </c>
      <c r="S302" s="256">
        <v>0</v>
      </c>
      <c r="T302" s="256">
        <f>R302+S302</f>
        <v>1790</v>
      </c>
      <c r="U302" s="256">
        <v>-1735.25</v>
      </c>
      <c r="V302" s="256">
        <f>V279+V287+V299</f>
        <v>1162.31</v>
      </c>
      <c r="W302" s="256">
        <f>V302/T302</f>
        <v>0.6493351955307263</v>
      </c>
      <c r="X302" s="256">
        <f>X279+X287+X299</f>
        <v>0</v>
      </c>
      <c r="Y302" s="256">
        <f>Y279+Y287+Y299</f>
        <v>1800</v>
      </c>
      <c r="Z302" s="256">
        <f>Z279+Z287+Z299</f>
        <v>1800</v>
      </c>
      <c r="AA302" s="256">
        <f>AA279+AA287+AA299</f>
        <v>1810</v>
      </c>
      <c r="AB302" s="256">
        <f>AB279+AB287+AB299</f>
        <v>1810</v>
      </c>
      <c r="AC302" s="256"/>
      <c r="AD302" s="256"/>
      <c r="AE302" s="256">
        <f>AE279+AE287+AE299</f>
        <v>0</v>
      </c>
      <c r="AF302" s="256">
        <f aca="true" t="shared" si="95" ref="AF302:AX302">AF279+AF287+AF299+AF301</f>
        <v>1735.25</v>
      </c>
      <c r="AG302" s="256">
        <f t="shared" si="95"/>
        <v>1800</v>
      </c>
      <c r="AH302" s="258">
        <f t="shared" si="95"/>
        <v>1975.4</v>
      </c>
      <c r="AI302" s="258">
        <f t="shared" si="95"/>
        <v>1854.8799999999999</v>
      </c>
      <c r="AJ302" s="258">
        <f t="shared" si="95"/>
        <v>1680</v>
      </c>
      <c r="AK302" s="258">
        <f t="shared" si="95"/>
        <v>1854</v>
      </c>
      <c r="AL302" s="258">
        <f t="shared" si="95"/>
        <v>1967.54</v>
      </c>
      <c r="AM302" s="258">
        <f t="shared" si="95"/>
        <v>1835</v>
      </c>
      <c r="AN302" s="258">
        <f t="shared" si="95"/>
        <v>1835</v>
      </c>
      <c r="AO302" s="258">
        <f t="shared" si="95"/>
        <v>1835</v>
      </c>
      <c r="AP302" s="258">
        <f t="shared" si="95"/>
        <v>1835</v>
      </c>
      <c r="AQ302" s="258">
        <f t="shared" si="95"/>
        <v>1835</v>
      </c>
      <c r="AR302" s="262">
        <f t="shared" si="95"/>
        <v>1835</v>
      </c>
      <c r="AS302" s="258">
        <f t="shared" si="95"/>
        <v>1864.69</v>
      </c>
      <c r="AT302" s="258">
        <f t="shared" si="95"/>
        <v>1835</v>
      </c>
      <c r="AU302" s="258">
        <f t="shared" si="95"/>
        <v>1898.43</v>
      </c>
      <c r="AV302" s="258">
        <f t="shared" si="95"/>
        <v>1932.48</v>
      </c>
      <c r="AW302" s="258"/>
      <c r="AX302" s="258">
        <f t="shared" si="95"/>
        <v>1120.28</v>
      </c>
      <c r="AY302" s="258">
        <f aca="true" t="shared" si="96" ref="AY302:BH302">AY279+AY287+AY299+AY301</f>
        <v>1933</v>
      </c>
      <c r="AZ302" s="258">
        <f t="shared" si="96"/>
        <v>1900</v>
      </c>
      <c r="BA302" s="258">
        <f t="shared" si="96"/>
        <v>1933</v>
      </c>
      <c r="BB302" s="258">
        <f t="shared" si="96"/>
        <v>1933</v>
      </c>
      <c r="BC302" s="258">
        <f t="shared" si="96"/>
        <v>2019.63</v>
      </c>
      <c r="BD302" s="258">
        <f t="shared" si="96"/>
        <v>1586.1299999999999</v>
      </c>
      <c r="BE302" s="258" t="e">
        <f t="shared" si="96"/>
        <v>#DIV/0!</v>
      </c>
      <c r="BF302" s="258">
        <f t="shared" si="96"/>
        <v>0</v>
      </c>
      <c r="BG302" s="258">
        <f t="shared" si="96"/>
        <v>0</v>
      </c>
      <c r="BH302" s="258">
        <f t="shared" si="96"/>
        <v>0</v>
      </c>
    </row>
    <row r="303" spans="1:60" s="507" customFormat="1" ht="15.75">
      <c r="A303" s="165">
        <v>3</v>
      </c>
      <c r="B303" s="166">
        <v>1</v>
      </c>
      <c r="C303" s="166"/>
      <c r="D303" s="292" t="s">
        <v>10</v>
      </c>
      <c r="E303" s="722">
        <v>219</v>
      </c>
      <c r="F303" s="901" t="s">
        <v>186</v>
      </c>
      <c r="G303" s="902"/>
      <c r="H303" s="902"/>
      <c r="I303" s="903"/>
      <c r="J303" s="934" t="s">
        <v>208</v>
      </c>
      <c r="K303" s="935"/>
      <c r="L303" s="935"/>
      <c r="M303" s="935"/>
      <c r="N303" s="935"/>
      <c r="O303" s="935"/>
      <c r="P303" s="936"/>
      <c r="Q303" s="85" t="s">
        <v>209</v>
      </c>
      <c r="R303" s="67">
        <v>1790</v>
      </c>
      <c r="S303" s="67">
        <v>0</v>
      </c>
      <c r="T303" s="67">
        <f>R303+S303</f>
        <v>1790</v>
      </c>
      <c r="U303" s="68">
        <v>-1735.25</v>
      </c>
      <c r="V303" s="68">
        <f>V302</f>
        <v>1162.31</v>
      </c>
      <c r="W303" s="143">
        <f>V303/T303</f>
        <v>0.6493351955307263</v>
      </c>
      <c r="X303" s="67">
        <f>X302</f>
        <v>0</v>
      </c>
      <c r="Y303" s="67">
        <f>Y302</f>
        <v>1800</v>
      </c>
      <c r="Z303" s="67">
        <f>Z302</f>
        <v>1800</v>
      </c>
      <c r="AA303" s="67">
        <f>AA302</f>
        <v>1810</v>
      </c>
      <c r="AB303" s="67">
        <f>AB302</f>
        <v>1810</v>
      </c>
      <c r="AC303" s="56"/>
      <c r="AD303" s="56"/>
      <c r="AE303" s="67">
        <f aca="true" t="shared" si="97" ref="AE303:AV303">AE302</f>
        <v>0</v>
      </c>
      <c r="AF303" s="67">
        <f t="shared" si="97"/>
        <v>1735.25</v>
      </c>
      <c r="AG303" s="67">
        <f t="shared" si="97"/>
        <v>1800</v>
      </c>
      <c r="AH303" s="184">
        <f t="shared" si="97"/>
        <v>1975.4</v>
      </c>
      <c r="AI303" s="183">
        <f t="shared" si="97"/>
        <v>1854.8799999999999</v>
      </c>
      <c r="AJ303" s="183">
        <f t="shared" si="97"/>
        <v>1680</v>
      </c>
      <c r="AK303" s="183">
        <f t="shared" si="97"/>
        <v>1854</v>
      </c>
      <c r="AL303" s="183">
        <f t="shared" si="97"/>
        <v>1967.54</v>
      </c>
      <c r="AM303" s="183">
        <f t="shared" si="97"/>
        <v>1835</v>
      </c>
      <c r="AN303" s="183">
        <f t="shared" si="97"/>
        <v>1835</v>
      </c>
      <c r="AO303" s="183">
        <f t="shared" si="97"/>
        <v>1835</v>
      </c>
      <c r="AP303" s="183">
        <f t="shared" si="97"/>
        <v>1835</v>
      </c>
      <c r="AQ303" s="183">
        <f t="shared" si="97"/>
        <v>1835</v>
      </c>
      <c r="AR303" s="184">
        <f t="shared" si="97"/>
        <v>1835</v>
      </c>
      <c r="AS303" s="183">
        <f t="shared" si="97"/>
        <v>1864.69</v>
      </c>
      <c r="AT303" s="183">
        <f t="shared" si="97"/>
        <v>1835</v>
      </c>
      <c r="AU303" s="183">
        <f t="shared" si="97"/>
        <v>1898.43</v>
      </c>
      <c r="AV303" s="183">
        <f t="shared" si="97"/>
        <v>1932.48</v>
      </c>
      <c r="AW303" s="183"/>
      <c r="AX303" s="183">
        <f>AX302</f>
        <v>1120.28</v>
      </c>
      <c r="AY303" s="183">
        <f aca="true" t="shared" si="98" ref="AY303:BH303">AY302</f>
        <v>1933</v>
      </c>
      <c r="AZ303" s="183">
        <f t="shared" si="98"/>
        <v>1900</v>
      </c>
      <c r="BA303" s="183">
        <f t="shared" si="98"/>
        <v>1933</v>
      </c>
      <c r="BB303" s="183">
        <f t="shared" si="98"/>
        <v>1933</v>
      </c>
      <c r="BC303" s="183">
        <f t="shared" si="98"/>
        <v>2019.63</v>
      </c>
      <c r="BD303" s="183">
        <f t="shared" si="98"/>
        <v>1586.1299999999999</v>
      </c>
      <c r="BE303" s="183" t="e">
        <f t="shared" si="98"/>
        <v>#DIV/0!</v>
      </c>
      <c r="BF303" s="183">
        <f t="shared" si="98"/>
        <v>0</v>
      </c>
      <c r="BG303" s="183">
        <f t="shared" si="98"/>
        <v>0</v>
      </c>
      <c r="BH303" s="183">
        <f t="shared" si="98"/>
        <v>0</v>
      </c>
    </row>
    <row r="304" spans="1:56" ht="10.5" customHeight="1">
      <c r="A304" s="537"/>
      <c r="B304" s="538"/>
      <c r="C304" s="538"/>
      <c r="D304" s="538"/>
      <c r="E304" s="538"/>
      <c r="F304" s="538"/>
      <c r="G304" s="538"/>
      <c r="H304" s="538"/>
      <c r="I304" s="538"/>
      <c r="J304" s="538"/>
      <c r="K304" s="538"/>
      <c r="L304" s="538"/>
      <c r="M304" s="538"/>
      <c r="N304" s="538"/>
      <c r="O304" s="538"/>
      <c r="P304" s="538"/>
      <c r="Q304" s="538"/>
      <c r="R304" s="538"/>
      <c r="S304" s="538"/>
      <c r="T304" s="538"/>
      <c r="U304" s="538"/>
      <c r="V304" s="538"/>
      <c r="W304" s="538"/>
      <c r="X304" s="539"/>
      <c r="Y304" s="538"/>
      <c r="Z304" s="538"/>
      <c r="AA304" s="538"/>
      <c r="AB304" s="538"/>
      <c r="AC304" s="511"/>
      <c r="AD304" s="511"/>
      <c r="AE304" s="538"/>
      <c r="AF304" s="538"/>
      <c r="AG304" s="539"/>
      <c r="AH304" s="539"/>
      <c r="AI304" s="539"/>
      <c r="AJ304" s="540"/>
      <c r="AK304" s="540"/>
      <c r="AL304" s="539"/>
      <c r="AM304" s="539"/>
      <c r="AN304" s="539"/>
      <c r="AO304" s="539"/>
      <c r="AP304" s="539"/>
      <c r="AQ304" s="539"/>
      <c r="AR304" s="540"/>
      <c r="AS304" s="539"/>
      <c r="AT304" s="539"/>
      <c r="AU304" s="540"/>
      <c r="AV304" s="539"/>
      <c r="AW304" s="539"/>
      <c r="AX304" s="539"/>
      <c r="AY304" s="783"/>
      <c r="AZ304" s="539"/>
      <c r="BA304" s="665"/>
      <c r="BB304" s="665"/>
      <c r="BC304" s="783"/>
      <c r="BD304" s="539"/>
    </row>
    <row r="305" spans="1:60" s="23" customFormat="1" ht="18.75">
      <c r="A305" s="74"/>
      <c r="B305" s="74"/>
      <c r="C305" s="74"/>
      <c r="D305" s="74"/>
      <c r="E305" s="74"/>
      <c r="F305" s="74"/>
      <c r="G305" s="74"/>
      <c r="H305" s="951" t="s">
        <v>210</v>
      </c>
      <c r="I305" s="951"/>
      <c r="J305" s="951"/>
      <c r="K305" s="951"/>
      <c r="L305" s="951"/>
      <c r="M305" s="951"/>
      <c r="N305" s="951"/>
      <c r="O305" s="951"/>
      <c r="P305" s="74"/>
      <c r="Q305" s="74" t="s">
        <v>659</v>
      </c>
      <c r="R305" s="75"/>
      <c r="S305" s="75"/>
      <c r="T305" s="75"/>
      <c r="U305" s="76"/>
      <c r="V305" s="76"/>
      <c r="W305" s="76"/>
      <c r="X305" s="75"/>
      <c r="Y305" s="75"/>
      <c r="Z305" s="75"/>
      <c r="AA305" s="75"/>
      <c r="AB305" s="75"/>
      <c r="AC305" s="74"/>
      <c r="AD305" s="74"/>
      <c r="AE305" s="75"/>
      <c r="AF305" s="75"/>
      <c r="AG305" s="75"/>
      <c r="AH305" s="75"/>
      <c r="AI305" s="75"/>
      <c r="AJ305" s="75"/>
      <c r="AK305" s="75"/>
      <c r="AL305" s="200"/>
      <c r="AM305" s="200"/>
      <c r="AN305" s="200"/>
      <c r="AO305" s="200"/>
      <c r="AP305" s="200"/>
      <c r="AQ305" s="200"/>
      <c r="AR305" s="75"/>
      <c r="AS305" s="200"/>
      <c r="AT305" s="200"/>
      <c r="AU305" s="75"/>
      <c r="AV305" s="75"/>
      <c r="AW305" s="75"/>
      <c r="AX305" s="75"/>
      <c r="AY305" s="774"/>
      <c r="AZ305" s="75"/>
      <c r="BA305" s="75"/>
      <c r="BB305" s="75"/>
      <c r="BC305" s="774"/>
      <c r="BD305" s="75"/>
      <c r="BE305" s="734"/>
      <c r="BF305" s="70"/>
      <c r="BG305" s="70"/>
      <c r="BH305" s="70"/>
    </row>
    <row r="306" spans="1:60" s="23" customFormat="1" ht="10.5" customHeight="1">
      <c r="A306" s="504"/>
      <c r="B306" s="504"/>
      <c r="C306" s="504"/>
      <c r="D306" s="504"/>
      <c r="E306" s="504"/>
      <c r="F306" s="504"/>
      <c r="G306" s="504"/>
      <c r="H306" s="504"/>
      <c r="I306" s="504"/>
      <c r="J306" s="507"/>
      <c r="K306" s="504"/>
      <c r="L306" s="504"/>
      <c r="M306" s="504"/>
      <c r="N306" s="504"/>
      <c r="O306" s="504"/>
      <c r="P306" s="504"/>
      <c r="Q306" s="504"/>
      <c r="R306" s="505"/>
      <c r="S306" s="505"/>
      <c r="T306" s="505"/>
      <c r="U306" s="506"/>
      <c r="V306" s="506"/>
      <c r="W306" s="506"/>
      <c r="X306" s="505"/>
      <c r="Y306" s="505"/>
      <c r="Z306" s="505"/>
      <c r="AA306" s="505"/>
      <c r="AB306" s="505"/>
      <c r="AC306" s="507"/>
      <c r="AD306" s="507"/>
      <c r="AE306" s="505"/>
      <c r="AF306" s="505"/>
      <c r="AG306" s="505"/>
      <c r="AH306" s="505"/>
      <c r="AI306" s="505"/>
      <c r="AJ306" s="505"/>
      <c r="AK306" s="505"/>
      <c r="AL306" s="508"/>
      <c r="AM306" s="508"/>
      <c r="AN306" s="508"/>
      <c r="AO306" s="508"/>
      <c r="AP306" s="508"/>
      <c r="AQ306" s="508"/>
      <c r="AR306" s="505"/>
      <c r="AS306" s="508"/>
      <c r="AT306" s="508"/>
      <c r="AU306" s="505"/>
      <c r="AV306" s="505"/>
      <c r="AW306" s="505"/>
      <c r="AX306" s="505"/>
      <c r="AY306" s="775"/>
      <c r="AZ306" s="505"/>
      <c r="BA306" s="505"/>
      <c r="BB306" s="505"/>
      <c r="BC306" s="775"/>
      <c r="BD306" s="505"/>
      <c r="BE306" s="734"/>
      <c r="BF306" s="70"/>
      <c r="BG306" s="70"/>
      <c r="BH306" s="70"/>
    </row>
    <row r="307" spans="1:60" s="23" customFormat="1" ht="15.75" customHeight="1">
      <c r="A307" s="14" t="s">
        <v>305</v>
      </c>
      <c r="B307" s="26"/>
      <c r="C307" s="26"/>
      <c r="D307" s="26"/>
      <c r="E307" s="29"/>
      <c r="F307" s="896" t="s">
        <v>305</v>
      </c>
      <c r="G307" s="896"/>
      <c r="H307" s="896"/>
      <c r="I307" s="896"/>
      <c r="J307" s="896"/>
      <c r="K307" s="896"/>
      <c r="L307" s="896"/>
      <c r="M307" s="884" t="s">
        <v>323</v>
      </c>
      <c r="N307" s="884"/>
      <c r="O307" s="884"/>
      <c r="P307" s="884"/>
      <c r="Q307" s="884"/>
      <c r="R307" s="884"/>
      <c r="S307" s="884"/>
      <c r="T307" s="884"/>
      <c r="U307" s="884"/>
      <c r="V307" s="884"/>
      <c r="W307" s="884"/>
      <c r="X307" s="884"/>
      <c r="Y307" s="884"/>
      <c r="Z307" s="884"/>
      <c r="AA307" s="884"/>
      <c r="AB307" s="884"/>
      <c r="AC307" s="884"/>
      <c r="AD307" s="884"/>
      <c r="AE307" s="884"/>
      <c r="AF307" s="884"/>
      <c r="AG307" s="884"/>
      <c r="AH307" s="884"/>
      <c r="AI307" s="884"/>
      <c r="AJ307" s="884"/>
      <c r="AK307" s="884"/>
      <c r="AL307" s="884"/>
      <c r="AM307" s="884"/>
      <c r="AN307" s="884"/>
      <c r="AO307" s="884"/>
      <c r="AP307" s="884"/>
      <c r="AQ307" s="884"/>
      <c r="AR307" s="884"/>
      <c r="AS307" s="884"/>
      <c r="AT307" s="884"/>
      <c r="AU307" s="884"/>
      <c r="AV307" s="884"/>
      <c r="AW307" s="884"/>
      <c r="AX307" s="884"/>
      <c r="AY307" s="884"/>
      <c r="AZ307" s="884"/>
      <c r="BA307" s="884"/>
      <c r="BB307" s="884"/>
      <c r="BC307" s="884"/>
      <c r="BD307" s="884"/>
      <c r="BE307" s="884"/>
      <c r="BF307" s="884"/>
      <c r="BG307" s="884"/>
      <c r="BH307" s="884"/>
    </row>
    <row r="308" spans="1:60" s="511" customFormat="1" ht="15.75" customHeight="1">
      <c r="A308" s="9" t="s">
        <v>306</v>
      </c>
      <c r="B308" s="5"/>
      <c r="C308" s="5"/>
      <c r="D308" s="5"/>
      <c r="E308" s="29"/>
      <c r="F308" s="896" t="s">
        <v>306</v>
      </c>
      <c r="G308" s="896"/>
      <c r="H308" s="896"/>
      <c r="I308" s="896"/>
      <c r="J308" s="896"/>
      <c r="K308" s="896"/>
      <c r="L308" s="896"/>
      <c r="M308" s="961" t="s">
        <v>324</v>
      </c>
      <c r="N308" s="961"/>
      <c r="O308" s="961"/>
      <c r="P308" s="961"/>
      <c r="Q308" s="961"/>
      <c r="R308" s="961"/>
      <c r="S308" s="961"/>
      <c r="T308" s="961"/>
      <c r="U308" s="961"/>
      <c r="V308" s="961"/>
      <c r="W308" s="961"/>
      <c r="X308" s="961"/>
      <c r="Y308" s="961"/>
      <c r="Z308" s="961"/>
      <c r="AA308" s="961"/>
      <c r="AB308" s="961"/>
      <c r="AC308" s="961"/>
      <c r="AD308" s="961"/>
      <c r="AE308" s="961"/>
      <c r="AF308" s="961"/>
      <c r="AG308" s="961"/>
      <c r="AH308" s="961"/>
      <c r="AI308" s="961"/>
      <c r="AJ308" s="961"/>
      <c r="AK308" s="961"/>
      <c r="AL308" s="961"/>
      <c r="AM308" s="961"/>
      <c r="AN308" s="961"/>
      <c r="AO308" s="961"/>
      <c r="AP308" s="961"/>
      <c r="AQ308" s="961"/>
      <c r="AR308" s="961"/>
      <c r="AS308" s="961"/>
      <c r="AT308" s="961"/>
      <c r="AU308" s="961"/>
      <c r="AV308" s="961"/>
      <c r="AW308" s="961"/>
      <c r="AX308" s="961"/>
      <c r="AY308" s="961"/>
      <c r="AZ308" s="961"/>
      <c r="BA308" s="961"/>
      <c r="BB308" s="961"/>
      <c r="BC308" s="961"/>
      <c r="BD308" s="961"/>
      <c r="BE308" s="961"/>
      <c r="BF308" s="961"/>
      <c r="BG308" s="961"/>
      <c r="BH308" s="961"/>
    </row>
    <row r="309" spans="1:60" s="74" customFormat="1" ht="15.75" customHeight="1">
      <c r="A309" s="8" t="s">
        <v>307</v>
      </c>
      <c r="B309" s="5"/>
      <c r="C309" s="5"/>
      <c r="D309" s="5"/>
      <c r="E309" s="29"/>
      <c r="F309" s="896" t="s">
        <v>307</v>
      </c>
      <c r="G309" s="896"/>
      <c r="H309" s="896"/>
      <c r="I309" s="896"/>
      <c r="J309" s="896"/>
      <c r="K309" s="896"/>
      <c r="L309" s="896"/>
      <c r="M309" s="884" t="s">
        <v>325</v>
      </c>
      <c r="N309" s="884"/>
      <c r="O309" s="884"/>
      <c r="P309" s="884"/>
      <c r="Q309" s="884"/>
      <c r="R309" s="884"/>
      <c r="S309" s="884"/>
      <c r="T309" s="884"/>
      <c r="U309" s="884"/>
      <c r="V309" s="884"/>
      <c r="W309" s="884"/>
      <c r="X309" s="884"/>
      <c r="Y309" s="884"/>
      <c r="Z309" s="884"/>
      <c r="AA309" s="884"/>
      <c r="AB309" s="884"/>
      <c r="AC309" s="884"/>
      <c r="AD309" s="884"/>
      <c r="AE309" s="884"/>
      <c r="AF309" s="884"/>
      <c r="AG309" s="884"/>
      <c r="AH309" s="884"/>
      <c r="AI309" s="884"/>
      <c r="AJ309" s="884"/>
      <c r="AK309" s="884"/>
      <c r="AL309" s="884"/>
      <c r="AM309" s="884"/>
      <c r="AN309" s="884"/>
      <c r="AO309" s="884"/>
      <c r="AP309" s="884"/>
      <c r="AQ309" s="884"/>
      <c r="AR309" s="884"/>
      <c r="AS309" s="884"/>
      <c r="AT309" s="884"/>
      <c r="AU309" s="884"/>
      <c r="AV309" s="884"/>
      <c r="AW309" s="884"/>
      <c r="AX309" s="884"/>
      <c r="AY309" s="884"/>
      <c r="AZ309" s="884"/>
      <c r="BA309" s="884"/>
      <c r="BB309" s="884"/>
      <c r="BC309" s="884"/>
      <c r="BD309" s="884"/>
      <c r="BE309" s="884"/>
      <c r="BF309" s="884"/>
      <c r="BG309" s="884"/>
      <c r="BH309" s="884"/>
    </row>
    <row r="310" spans="1:60" s="507" customFormat="1" ht="12" thickBot="1">
      <c r="A310" s="541"/>
      <c r="B310" s="501"/>
      <c r="C310" s="501"/>
      <c r="D310" s="501"/>
      <c r="E310" s="502"/>
      <c r="F310" s="542"/>
      <c r="G310" s="542"/>
      <c r="H310" s="542"/>
      <c r="I310" s="542"/>
      <c r="J310" s="542"/>
      <c r="K310" s="542"/>
      <c r="L310" s="542"/>
      <c r="M310" s="543"/>
      <c r="N310" s="503"/>
      <c r="O310" s="503"/>
      <c r="P310" s="503"/>
      <c r="Q310" s="503"/>
      <c r="R310" s="503"/>
      <c r="S310" s="503"/>
      <c r="T310" s="504"/>
      <c r="U310" s="505"/>
      <c r="V310" s="505"/>
      <c r="W310" s="505"/>
      <c r="X310" s="505"/>
      <c r="Y310" s="505"/>
      <c r="Z310" s="505"/>
      <c r="AA310" s="506"/>
      <c r="AB310" s="506"/>
      <c r="AE310" s="505"/>
      <c r="AF310" s="505"/>
      <c r="AG310" s="505"/>
      <c r="AH310" s="505"/>
      <c r="AI310" s="505"/>
      <c r="AJ310" s="505"/>
      <c r="AK310" s="505"/>
      <c r="AL310" s="508"/>
      <c r="AM310" s="508"/>
      <c r="AN310" s="508"/>
      <c r="AO310" s="508"/>
      <c r="AP310" s="517"/>
      <c r="AQ310" s="509"/>
      <c r="AR310" s="505"/>
      <c r="AS310" s="508"/>
      <c r="AT310" s="508"/>
      <c r="AU310" s="505"/>
      <c r="AV310" s="505"/>
      <c r="AW310" s="505"/>
      <c r="AX310" s="505"/>
      <c r="AY310" s="775"/>
      <c r="AZ310" s="505"/>
      <c r="BA310" s="505"/>
      <c r="BB310" s="505"/>
      <c r="BC310" s="775"/>
      <c r="BD310" s="505"/>
      <c r="BE310" s="729"/>
      <c r="BF310" s="515"/>
      <c r="BG310" s="515"/>
      <c r="BH310" s="515"/>
    </row>
    <row r="311" spans="1:60" ht="39" customHeight="1" thickBot="1">
      <c r="A311" s="886" t="s">
        <v>0</v>
      </c>
      <c r="B311" s="886"/>
      <c r="C311" s="886"/>
      <c r="D311" s="10" t="s">
        <v>1</v>
      </c>
      <c r="E311" s="412" t="s">
        <v>574</v>
      </c>
      <c r="F311" s="887" t="s">
        <v>196</v>
      </c>
      <c r="G311" s="888"/>
      <c r="H311" s="888"/>
      <c r="I311" s="889"/>
      <c r="J311" s="890" t="s">
        <v>195</v>
      </c>
      <c r="K311" s="888"/>
      <c r="L311" s="888"/>
      <c r="M311" s="888"/>
      <c r="N311" s="888"/>
      <c r="O311" s="891"/>
      <c r="P311" s="414" t="s">
        <v>311</v>
      </c>
      <c r="Q311" s="413" t="s">
        <v>302</v>
      </c>
      <c r="R311" s="408" t="s">
        <v>377</v>
      </c>
      <c r="S311" s="408" t="s">
        <v>179</v>
      </c>
      <c r="T311" s="408" t="s">
        <v>378</v>
      </c>
      <c r="U311" s="409" t="s">
        <v>180</v>
      </c>
      <c r="V311" s="409" t="s">
        <v>379</v>
      </c>
      <c r="W311" s="409" t="s">
        <v>381</v>
      </c>
      <c r="X311" s="408"/>
      <c r="Y311" s="408" t="s">
        <v>421</v>
      </c>
      <c r="Z311" s="410" t="s">
        <v>427</v>
      </c>
      <c r="AA311" s="408" t="s">
        <v>181</v>
      </c>
      <c r="AB311" s="408" t="s">
        <v>380</v>
      </c>
      <c r="AC311" s="411"/>
      <c r="AD311" s="411"/>
      <c r="AE311" s="410" t="s">
        <v>422</v>
      </c>
      <c r="AF311" s="410" t="s">
        <v>437</v>
      </c>
      <c r="AG311" s="410" t="s">
        <v>436</v>
      </c>
      <c r="AH311" s="415" t="s">
        <v>434</v>
      </c>
      <c r="AI311" s="417" t="s">
        <v>465</v>
      </c>
      <c r="AJ311" s="416" t="s">
        <v>435</v>
      </c>
      <c r="AK311" s="410" t="s">
        <v>507</v>
      </c>
      <c r="AL311" s="415" t="s">
        <v>506</v>
      </c>
      <c r="AM311" s="417" t="s">
        <v>571</v>
      </c>
      <c r="AN311" s="427" t="s">
        <v>577</v>
      </c>
      <c r="AO311" s="417" t="s">
        <v>583</v>
      </c>
      <c r="AP311" s="428" t="s">
        <v>591</v>
      </c>
      <c r="AQ311" s="428" t="s">
        <v>644</v>
      </c>
      <c r="AR311" s="426" t="s">
        <v>650</v>
      </c>
      <c r="AS311" s="417" t="s">
        <v>657</v>
      </c>
      <c r="AT311" s="632" t="s">
        <v>732</v>
      </c>
      <c r="AU311" s="640" t="s">
        <v>850</v>
      </c>
      <c r="AV311" s="640" t="s">
        <v>849</v>
      </c>
      <c r="AW311" s="646" t="s">
        <v>785</v>
      </c>
      <c r="AX311" s="498" t="s">
        <v>758</v>
      </c>
      <c r="AY311" s="766" t="s">
        <v>801</v>
      </c>
      <c r="AZ311" s="767" t="s">
        <v>605</v>
      </c>
      <c r="BA311" s="768" t="s">
        <v>781</v>
      </c>
      <c r="BB311" s="768" t="s">
        <v>782</v>
      </c>
      <c r="BC311" s="766" t="s">
        <v>889</v>
      </c>
      <c r="BD311" s="714" t="s">
        <v>843</v>
      </c>
      <c r="BE311" s="714" t="s">
        <v>836</v>
      </c>
      <c r="BF311" s="816" t="s">
        <v>852</v>
      </c>
      <c r="BG311" s="640" t="s">
        <v>853</v>
      </c>
      <c r="BH311" s="766" t="s">
        <v>854</v>
      </c>
    </row>
    <row r="312" spans="1:60" s="1" customFormat="1" ht="15.75" customHeight="1">
      <c r="A312" s="159">
        <v>3</v>
      </c>
      <c r="B312" s="160">
        <v>2</v>
      </c>
      <c r="C312" s="160"/>
      <c r="D312" s="147" t="s">
        <v>3</v>
      </c>
      <c r="E312" s="388">
        <v>220</v>
      </c>
      <c r="F312" s="146" t="s">
        <v>4</v>
      </c>
      <c r="G312" s="147" t="s">
        <v>5</v>
      </c>
      <c r="H312" s="147" t="s">
        <v>5</v>
      </c>
      <c r="I312" s="147"/>
      <c r="J312" s="146" t="s">
        <v>6</v>
      </c>
      <c r="K312" s="147" t="s">
        <v>5</v>
      </c>
      <c r="L312" s="147" t="s">
        <v>39</v>
      </c>
      <c r="M312" s="147"/>
      <c r="N312" s="147">
        <v>3</v>
      </c>
      <c r="O312" s="147"/>
      <c r="P312" s="765" t="s">
        <v>9</v>
      </c>
      <c r="Q312" s="79" t="s">
        <v>660</v>
      </c>
      <c r="R312" s="32">
        <v>320</v>
      </c>
      <c r="S312" s="32">
        <v>0</v>
      </c>
      <c r="T312" s="32">
        <f>R312+S312</f>
        <v>320</v>
      </c>
      <c r="U312" s="34">
        <v>-310</v>
      </c>
      <c r="V312" s="34">
        <v>0</v>
      </c>
      <c r="W312" s="143">
        <f>V312/T312</f>
        <v>0</v>
      </c>
      <c r="X312" s="32"/>
      <c r="Y312" s="32">
        <v>330</v>
      </c>
      <c r="Z312" s="32">
        <v>330</v>
      </c>
      <c r="AA312" s="32">
        <v>335</v>
      </c>
      <c r="AB312" s="32">
        <v>335</v>
      </c>
      <c r="AC312" s="23"/>
      <c r="AD312" s="23"/>
      <c r="AE312" s="32">
        <v>0</v>
      </c>
      <c r="AF312" s="32">
        <v>310</v>
      </c>
      <c r="AG312" s="32">
        <v>330</v>
      </c>
      <c r="AH312" s="32">
        <v>330</v>
      </c>
      <c r="AI312" s="32">
        <v>334</v>
      </c>
      <c r="AJ312" s="67">
        <f>AG312</f>
        <v>330</v>
      </c>
      <c r="AK312" s="32">
        <f>AJ312</f>
        <v>330</v>
      </c>
      <c r="AL312" s="32">
        <v>351</v>
      </c>
      <c r="AM312" s="32">
        <v>372</v>
      </c>
      <c r="AN312" s="32">
        <v>371.58</v>
      </c>
      <c r="AO312" s="32">
        <v>372</v>
      </c>
      <c r="AP312" s="32">
        <v>372</v>
      </c>
      <c r="AQ312" s="32">
        <v>372</v>
      </c>
      <c r="AR312" s="67">
        <v>372</v>
      </c>
      <c r="AS312" s="32">
        <v>371.58</v>
      </c>
      <c r="AT312" s="32">
        <v>372</v>
      </c>
      <c r="AU312" s="32">
        <v>411.84</v>
      </c>
      <c r="AV312" s="32">
        <v>439</v>
      </c>
      <c r="AW312" s="684">
        <v>99.9</v>
      </c>
      <c r="AX312" s="32">
        <v>0</v>
      </c>
      <c r="AY312" s="234">
        <v>440</v>
      </c>
      <c r="AZ312" s="32">
        <v>372</v>
      </c>
      <c r="BA312" s="119">
        <v>440</v>
      </c>
      <c r="BB312" s="119">
        <v>440</v>
      </c>
      <c r="BC312" s="234">
        <v>462.66</v>
      </c>
      <c r="BD312" s="234">
        <v>462.66</v>
      </c>
      <c r="BE312" s="731">
        <f>BD312/BC312*100</f>
        <v>100</v>
      </c>
      <c r="BF312" s="824"/>
      <c r="BG312" s="120"/>
      <c r="BH312" s="878"/>
    </row>
    <row r="313" spans="1:60" s="507" customFormat="1" ht="15.75" customHeight="1">
      <c r="A313" s="215"/>
      <c r="B313" s="199"/>
      <c r="C313" s="199"/>
      <c r="D313" s="216"/>
      <c r="E313" s="388">
        <v>221</v>
      </c>
      <c r="F313" s="146" t="s">
        <v>4</v>
      </c>
      <c r="G313" s="147" t="s">
        <v>5</v>
      </c>
      <c r="H313" s="147" t="s">
        <v>5</v>
      </c>
      <c r="I313" s="147"/>
      <c r="J313" s="146" t="s">
        <v>6</v>
      </c>
      <c r="K313" s="147" t="s">
        <v>5</v>
      </c>
      <c r="L313" s="147" t="s">
        <v>39</v>
      </c>
      <c r="M313" s="147"/>
      <c r="N313" s="147">
        <v>4</v>
      </c>
      <c r="O313" s="147"/>
      <c r="P313" s="765" t="s">
        <v>9</v>
      </c>
      <c r="Q313" s="79" t="s">
        <v>661</v>
      </c>
      <c r="R313" s="217"/>
      <c r="S313" s="217"/>
      <c r="T313" s="217"/>
      <c r="U313" s="218"/>
      <c r="V313" s="218"/>
      <c r="W313" s="219"/>
      <c r="X313" s="217"/>
      <c r="Y313" s="217"/>
      <c r="Z313" s="217"/>
      <c r="AA313" s="217"/>
      <c r="AB313" s="217"/>
      <c r="AC313" s="23"/>
      <c r="AD313" s="23"/>
      <c r="AE313" s="217"/>
      <c r="AF313" s="217"/>
      <c r="AG313" s="217"/>
      <c r="AH313" s="32"/>
      <c r="AI313" s="32"/>
      <c r="AJ313" s="67"/>
      <c r="AK313" s="32"/>
      <c r="AL313" s="32"/>
      <c r="AM313" s="32"/>
      <c r="AN313" s="32"/>
      <c r="AO313" s="32"/>
      <c r="AP313" s="32"/>
      <c r="AQ313" s="32"/>
      <c r="AR313" s="67"/>
      <c r="AS313" s="32"/>
      <c r="AT313" s="32"/>
      <c r="AU313" s="32">
        <v>53.8</v>
      </c>
      <c r="AV313" s="32">
        <v>312.4</v>
      </c>
      <c r="AW313" s="684">
        <v>99.8</v>
      </c>
      <c r="AX313" s="32">
        <v>312.4</v>
      </c>
      <c r="AY313" s="234">
        <v>313</v>
      </c>
      <c r="AZ313" s="32">
        <v>55</v>
      </c>
      <c r="BA313" s="32">
        <v>313</v>
      </c>
      <c r="BB313" s="32">
        <v>313</v>
      </c>
      <c r="BC313" s="234">
        <v>88.4</v>
      </c>
      <c r="BD313" s="234">
        <v>88.4</v>
      </c>
      <c r="BE313" s="731">
        <f>BD313/BC313*100</f>
        <v>100</v>
      </c>
      <c r="BF313" s="822"/>
      <c r="BG313" s="33"/>
      <c r="BH313" s="835"/>
    </row>
    <row r="314" spans="1:60" s="112" customFormat="1" ht="15.75" customHeight="1">
      <c r="A314" s="215"/>
      <c r="B314" s="199"/>
      <c r="C314" s="199"/>
      <c r="D314" s="216"/>
      <c r="E314" s="388">
        <v>222</v>
      </c>
      <c r="F314" s="220" t="s">
        <v>4</v>
      </c>
      <c r="G314" s="211">
        <v>1</v>
      </c>
      <c r="H314" s="211">
        <v>1</v>
      </c>
      <c r="I314" s="221"/>
      <c r="J314" s="275">
        <v>6</v>
      </c>
      <c r="K314" s="211">
        <v>3</v>
      </c>
      <c r="L314" s="211">
        <v>3</v>
      </c>
      <c r="M314" s="172" t="s">
        <v>32</v>
      </c>
      <c r="N314" s="147"/>
      <c r="O314" s="221">
        <v>3</v>
      </c>
      <c r="P314" s="762">
        <v>111</v>
      </c>
      <c r="Q314" s="222" t="s">
        <v>530</v>
      </c>
      <c r="R314" s="217"/>
      <c r="S314" s="217"/>
      <c r="T314" s="217"/>
      <c r="U314" s="218"/>
      <c r="V314" s="218"/>
      <c r="W314" s="219"/>
      <c r="X314" s="217"/>
      <c r="Y314" s="217"/>
      <c r="Z314" s="217"/>
      <c r="AA314" s="217"/>
      <c r="AB314" s="217"/>
      <c r="AC314" s="23"/>
      <c r="AD314" s="23"/>
      <c r="AE314" s="217"/>
      <c r="AF314" s="217"/>
      <c r="AG314" s="217"/>
      <c r="AH314" s="32"/>
      <c r="AI314" s="32"/>
      <c r="AJ314" s="67"/>
      <c r="AK314" s="32"/>
      <c r="AL314" s="32">
        <v>0.62</v>
      </c>
      <c r="AM314" s="32">
        <v>0</v>
      </c>
      <c r="AN314" s="32">
        <v>0</v>
      </c>
      <c r="AO314" s="32">
        <v>0</v>
      </c>
      <c r="AP314" s="32">
        <v>0</v>
      </c>
      <c r="AQ314" s="32">
        <v>0</v>
      </c>
      <c r="AR314" s="67">
        <v>0</v>
      </c>
      <c r="AS314" s="32"/>
      <c r="AT314" s="32"/>
      <c r="AU314" s="32"/>
      <c r="AV314" s="32"/>
      <c r="AW314" s="32"/>
      <c r="AX314" s="32">
        <v>0</v>
      </c>
      <c r="AY314" s="234"/>
      <c r="AZ314" s="32"/>
      <c r="BA314" s="32"/>
      <c r="BB314" s="32"/>
      <c r="BC314" s="234"/>
      <c r="BD314" s="234"/>
      <c r="BE314" s="731"/>
      <c r="BF314" s="822"/>
      <c r="BG314" s="33"/>
      <c r="BH314" s="879"/>
    </row>
    <row r="315" spans="1:60" s="507" customFormat="1" ht="15.75">
      <c r="A315" s="215"/>
      <c r="B315" s="199"/>
      <c r="C315" s="199"/>
      <c r="D315" s="216"/>
      <c r="E315" s="722">
        <v>223</v>
      </c>
      <c r="F315" s="901" t="s">
        <v>186</v>
      </c>
      <c r="G315" s="902"/>
      <c r="H315" s="902"/>
      <c r="I315" s="903"/>
      <c r="J315" s="934" t="s">
        <v>210</v>
      </c>
      <c r="K315" s="935"/>
      <c r="L315" s="935"/>
      <c r="M315" s="935"/>
      <c r="N315" s="935"/>
      <c r="O315" s="935"/>
      <c r="P315" s="936"/>
      <c r="Q315" s="85" t="s">
        <v>531</v>
      </c>
      <c r="R315" s="217"/>
      <c r="S315" s="217"/>
      <c r="T315" s="217"/>
      <c r="U315" s="218"/>
      <c r="V315" s="218"/>
      <c r="W315" s="219"/>
      <c r="X315" s="217"/>
      <c r="Y315" s="217"/>
      <c r="Z315" s="217"/>
      <c r="AA315" s="217"/>
      <c r="AB315" s="217"/>
      <c r="AC315" s="23"/>
      <c r="AD315" s="23"/>
      <c r="AE315" s="217"/>
      <c r="AF315" s="217"/>
      <c r="AG315" s="217"/>
      <c r="AH315" s="184">
        <f>AH312+AH314</f>
        <v>330</v>
      </c>
      <c r="AI315" s="183">
        <f>AI312+AI314</f>
        <v>334</v>
      </c>
      <c r="AJ315" s="183"/>
      <c r="AK315" s="183">
        <f aca="true" t="shared" si="99" ref="AK315:AR315">AK312+AK314</f>
        <v>330</v>
      </c>
      <c r="AL315" s="183">
        <f>SUM(AL312:AL314)</f>
        <v>351.62</v>
      </c>
      <c r="AM315" s="183">
        <f t="shared" si="99"/>
        <v>372</v>
      </c>
      <c r="AN315" s="183">
        <f t="shared" si="99"/>
        <v>371.58</v>
      </c>
      <c r="AO315" s="183">
        <f t="shared" si="99"/>
        <v>372</v>
      </c>
      <c r="AP315" s="183">
        <f t="shared" si="99"/>
        <v>372</v>
      </c>
      <c r="AQ315" s="183">
        <f t="shared" si="99"/>
        <v>372</v>
      </c>
      <c r="AR315" s="184">
        <f t="shared" si="99"/>
        <v>372</v>
      </c>
      <c r="AS315" s="183">
        <f aca="true" t="shared" si="100" ref="AS315:BH315">SUM(AS312:AS314)</f>
        <v>371.58</v>
      </c>
      <c r="AT315" s="183">
        <f t="shared" si="100"/>
        <v>372</v>
      </c>
      <c r="AU315" s="183">
        <f t="shared" si="100"/>
        <v>465.64</v>
      </c>
      <c r="AV315" s="183">
        <f t="shared" si="100"/>
        <v>751.4</v>
      </c>
      <c r="AW315" s="183"/>
      <c r="AX315" s="183">
        <f>SUM(AX312:AX314)</f>
        <v>312.4</v>
      </c>
      <c r="AY315" s="183">
        <f t="shared" si="100"/>
        <v>753</v>
      </c>
      <c r="AZ315" s="183">
        <f t="shared" si="100"/>
        <v>427</v>
      </c>
      <c r="BA315" s="183">
        <f t="shared" si="100"/>
        <v>753</v>
      </c>
      <c r="BB315" s="183">
        <f t="shared" si="100"/>
        <v>753</v>
      </c>
      <c r="BC315" s="183">
        <f t="shared" si="100"/>
        <v>551.0600000000001</v>
      </c>
      <c r="BD315" s="183">
        <f t="shared" si="100"/>
        <v>551.0600000000001</v>
      </c>
      <c r="BE315" s="183">
        <f t="shared" si="100"/>
        <v>200</v>
      </c>
      <c r="BF315" s="183">
        <f t="shared" si="100"/>
        <v>0</v>
      </c>
      <c r="BG315" s="183">
        <f t="shared" si="100"/>
        <v>0</v>
      </c>
      <c r="BH315" s="183">
        <f t="shared" si="100"/>
        <v>0</v>
      </c>
    </row>
    <row r="316" spans="1:60" s="1" customFormat="1" ht="10.5" customHeight="1">
      <c r="A316" s="537"/>
      <c r="B316" s="538"/>
      <c r="C316" s="538"/>
      <c r="D316" s="538"/>
      <c r="E316" s="538"/>
      <c r="F316" s="538"/>
      <c r="G316" s="538"/>
      <c r="H316" s="538"/>
      <c r="I316" s="538"/>
      <c r="J316" s="538"/>
      <c r="K316" s="538"/>
      <c r="L316" s="538"/>
      <c r="M316" s="538"/>
      <c r="N316" s="538"/>
      <c r="O316" s="538"/>
      <c r="P316" s="538"/>
      <c r="Q316" s="538"/>
      <c r="R316" s="538"/>
      <c r="S316" s="538"/>
      <c r="T316" s="538"/>
      <c r="U316" s="538"/>
      <c r="V316" s="538"/>
      <c r="W316" s="538"/>
      <c r="X316" s="539"/>
      <c r="Y316" s="538"/>
      <c r="Z316" s="538"/>
      <c r="AA316" s="538"/>
      <c r="AB316" s="538"/>
      <c r="AC316" s="511"/>
      <c r="AD316" s="511"/>
      <c r="AE316" s="538"/>
      <c r="AF316" s="538"/>
      <c r="AG316" s="539"/>
      <c r="AH316" s="539"/>
      <c r="AI316" s="539"/>
      <c r="AJ316" s="540"/>
      <c r="AK316" s="540"/>
      <c r="AL316" s="539"/>
      <c r="AM316" s="539"/>
      <c r="AN316" s="539"/>
      <c r="AO316" s="539"/>
      <c r="AP316" s="539"/>
      <c r="AQ316" s="539"/>
      <c r="AR316" s="540"/>
      <c r="AS316" s="539"/>
      <c r="AT316" s="539"/>
      <c r="AU316" s="540"/>
      <c r="AV316" s="539"/>
      <c r="AW316" s="539"/>
      <c r="AX316" s="539"/>
      <c r="AY316" s="783"/>
      <c r="AZ316" s="539"/>
      <c r="BA316" s="665"/>
      <c r="BB316" s="665"/>
      <c r="BC316" s="783"/>
      <c r="BD316" s="539"/>
      <c r="BE316" s="728"/>
      <c r="BF316" s="186"/>
      <c r="BG316" s="186"/>
      <c r="BH316" s="186"/>
    </row>
    <row r="317" spans="1:60" s="17" customFormat="1" ht="15.75" customHeight="1">
      <c r="A317" s="74"/>
      <c r="B317" s="74"/>
      <c r="C317" s="74"/>
      <c r="D317" s="74"/>
      <c r="E317" s="74"/>
      <c r="F317" s="74"/>
      <c r="G317" s="74"/>
      <c r="H317" s="74" t="s">
        <v>211</v>
      </c>
      <c r="I317" s="74"/>
      <c r="J317" s="74"/>
      <c r="K317" s="74"/>
      <c r="L317" s="74"/>
      <c r="M317" s="74"/>
      <c r="N317" s="74"/>
      <c r="O317" s="74"/>
      <c r="P317" s="74"/>
      <c r="Q317" s="74" t="s">
        <v>212</v>
      </c>
      <c r="R317" s="75"/>
      <c r="S317" s="75"/>
      <c r="T317" s="75"/>
      <c r="U317" s="76"/>
      <c r="V317" s="76"/>
      <c r="W317" s="76"/>
      <c r="X317" s="75"/>
      <c r="Y317" s="75"/>
      <c r="Z317" s="75"/>
      <c r="AA317" s="75"/>
      <c r="AB317" s="75"/>
      <c r="AC317" s="74"/>
      <c r="AD317" s="74"/>
      <c r="AE317" s="75"/>
      <c r="AF317" s="75"/>
      <c r="AG317" s="75"/>
      <c r="AH317" s="75"/>
      <c r="AI317" s="75"/>
      <c r="AJ317" s="75"/>
      <c r="AK317" s="75"/>
      <c r="AL317" s="200"/>
      <c r="AM317" s="200"/>
      <c r="AN317" s="200"/>
      <c r="AO317" s="200"/>
      <c r="AP317" s="200"/>
      <c r="AQ317" s="200"/>
      <c r="AR317" s="75"/>
      <c r="AS317" s="200"/>
      <c r="AT317" s="200"/>
      <c r="AU317" s="75"/>
      <c r="AV317" s="75"/>
      <c r="AW317" s="75"/>
      <c r="AX317" s="75"/>
      <c r="AY317" s="774"/>
      <c r="AZ317" s="75"/>
      <c r="BA317" s="75"/>
      <c r="BB317" s="75"/>
      <c r="BC317" s="774"/>
      <c r="BD317" s="75"/>
      <c r="BE317" s="29"/>
      <c r="BF317" s="188"/>
      <c r="BG317" s="188"/>
      <c r="BH317" s="188"/>
    </row>
    <row r="318" spans="1:60" s="507" customFormat="1" ht="11.25">
      <c r="A318" s="504"/>
      <c r="B318" s="504"/>
      <c r="C318" s="504"/>
      <c r="D318" s="504"/>
      <c r="E318" s="504"/>
      <c r="F318" s="504"/>
      <c r="G318" s="504"/>
      <c r="H318" s="504"/>
      <c r="I318" s="504"/>
      <c r="K318" s="504"/>
      <c r="L318" s="504"/>
      <c r="M318" s="504"/>
      <c r="N318" s="504"/>
      <c r="O318" s="504"/>
      <c r="P318" s="504"/>
      <c r="Q318" s="504"/>
      <c r="R318" s="505"/>
      <c r="S318" s="505"/>
      <c r="T318" s="505"/>
      <c r="U318" s="506"/>
      <c r="V318" s="506"/>
      <c r="W318" s="506"/>
      <c r="X318" s="505"/>
      <c r="Y318" s="505"/>
      <c r="Z318" s="505"/>
      <c r="AA318" s="505"/>
      <c r="AB318" s="505"/>
      <c r="AE318" s="505"/>
      <c r="AF318" s="505"/>
      <c r="AG318" s="505"/>
      <c r="AH318" s="505"/>
      <c r="AI318" s="505"/>
      <c r="AJ318" s="505"/>
      <c r="AK318" s="505"/>
      <c r="AL318" s="508"/>
      <c r="AM318" s="508"/>
      <c r="AN318" s="508"/>
      <c r="AO318" s="508"/>
      <c r="AP318" s="508"/>
      <c r="AQ318" s="508"/>
      <c r="AR318" s="505"/>
      <c r="AS318" s="508"/>
      <c r="AT318" s="508"/>
      <c r="AU318" s="505"/>
      <c r="AV318" s="505"/>
      <c r="AW318" s="505"/>
      <c r="AX318" s="505"/>
      <c r="AY318" s="775"/>
      <c r="AZ318" s="505"/>
      <c r="BA318" s="505"/>
      <c r="BB318" s="505"/>
      <c r="BC318" s="775"/>
      <c r="BD318" s="505"/>
      <c r="BE318" s="729"/>
      <c r="BF318" s="515"/>
      <c r="BG318" s="515"/>
      <c r="BH318" s="515"/>
    </row>
    <row r="319" spans="1:60" ht="15.75" customHeight="1">
      <c r="A319" s="14" t="s">
        <v>305</v>
      </c>
      <c r="B319" s="26"/>
      <c r="C319" s="26"/>
      <c r="D319" s="26"/>
      <c r="E319" s="29"/>
      <c r="F319" s="896" t="s">
        <v>305</v>
      </c>
      <c r="G319" s="896"/>
      <c r="H319" s="896"/>
      <c r="I319" s="896"/>
      <c r="J319" s="896"/>
      <c r="K319" s="896"/>
      <c r="L319" s="896"/>
      <c r="M319" s="884" t="s">
        <v>326</v>
      </c>
      <c r="N319" s="884"/>
      <c r="O319" s="884"/>
      <c r="P319" s="884"/>
      <c r="Q319" s="884"/>
      <c r="R319" s="884"/>
      <c r="S319" s="884"/>
      <c r="T319" s="884"/>
      <c r="U319" s="884"/>
      <c r="V319" s="884"/>
      <c r="W319" s="884"/>
      <c r="X319" s="884"/>
      <c r="Y319" s="884"/>
      <c r="Z319" s="884"/>
      <c r="AA319" s="884"/>
      <c r="AB319" s="884"/>
      <c r="AC319" s="884"/>
      <c r="AD319" s="884"/>
      <c r="AE319" s="884"/>
      <c r="AF319" s="884"/>
      <c r="AG319" s="884"/>
      <c r="AH319" s="884"/>
      <c r="AI319" s="884"/>
      <c r="AJ319" s="884"/>
      <c r="AK319" s="884"/>
      <c r="AL319" s="884"/>
      <c r="AM319" s="884"/>
      <c r="AN319" s="884"/>
      <c r="AO319" s="884"/>
      <c r="AP319" s="884"/>
      <c r="AQ319" s="884"/>
      <c r="AR319" s="884"/>
      <c r="AS319" s="884"/>
      <c r="AT319" s="884"/>
      <c r="AU319" s="884"/>
      <c r="AV319" s="884"/>
      <c r="AW319" s="884"/>
      <c r="AX319" s="884"/>
      <c r="AY319" s="884"/>
      <c r="AZ319" s="884"/>
      <c r="BA319" s="884"/>
      <c r="BB319" s="884"/>
      <c r="BC319" s="884"/>
      <c r="BD319" s="884"/>
      <c r="BE319" s="884"/>
      <c r="BF319" s="884"/>
      <c r="BG319" s="884"/>
      <c r="BH319" s="884"/>
    </row>
    <row r="320" spans="1:60" ht="15.75" customHeight="1">
      <c r="A320" s="8" t="s">
        <v>307</v>
      </c>
      <c r="B320" s="5"/>
      <c r="C320" s="5"/>
      <c r="D320" s="5"/>
      <c r="E320" s="29"/>
      <c r="F320" s="896" t="s">
        <v>307</v>
      </c>
      <c r="G320" s="896"/>
      <c r="H320" s="896"/>
      <c r="I320" s="896"/>
      <c r="J320" s="896"/>
      <c r="K320" s="896"/>
      <c r="L320" s="896"/>
      <c r="M320" s="884" t="s">
        <v>327</v>
      </c>
      <c r="N320" s="884"/>
      <c r="O320" s="884"/>
      <c r="P320" s="884"/>
      <c r="Q320" s="884"/>
      <c r="R320" s="884"/>
      <c r="S320" s="884"/>
      <c r="T320" s="884"/>
      <c r="U320" s="884"/>
      <c r="V320" s="884"/>
      <c r="W320" s="884"/>
      <c r="X320" s="884"/>
      <c r="Y320" s="884"/>
      <c r="Z320" s="884"/>
      <c r="AA320" s="884"/>
      <c r="AB320" s="884"/>
      <c r="AC320" s="884"/>
      <c r="AD320" s="884"/>
      <c r="AE320" s="884"/>
      <c r="AF320" s="884"/>
      <c r="AG320" s="884"/>
      <c r="AH320" s="884"/>
      <c r="AI320" s="884"/>
      <c r="AJ320" s="884"/>
      <c r="AK320" s="884"/>
      <c r="AL320" s="884"/>
      <c r="AM320" s="884"/>
      <c r="AN320" s="884"/>
      <c r="AO320" s="884"/>
      <c r="AP320" s="884"/>
      <c r="AQ320" s="884"/>
      <c r="AR320" s="884"/>
      <c r="AS320" s="884"/>
      <c r="AT320" s="884"/>
      <c r="AU320" s="884"/>
      <c r="AV320" s="884"/>
      <c r="AW320" s="884"/>
      <c r="AX320" s="884"/>
      <c r="AY320" s="884"/>
      <c r="AZ320" s="884"/>
      <c r="BA320" s="884"/>
      <c r="BB320" s="884"/>
      <c r="BC320" s="884"/>
      <c r="BD320" s="884"/>
      <c r="BE320" s="884"/>
      <c r="BF320" s="884"/>
      <c r="BG320" s="884"/>
      <c r="BH320" s="884"/>
    </row>
    <row r="321" spans="1:60" s="511" customFormat="1" ht="11.25">
      <c r="A321" s="550"/>
      <c r="B321" s="551"/>
      <c r="C321" s="551"/>
      <c r="D321" s="551"/>
      <c r="E321" s="502"/>
      <c r="F321" s="542"/>
      <c r="G321" s="542"/>
      <c r="H321" s="542"/>
      <c r="I321" s="542"/>
      <c r="J321" s="542"/>
      <c r="K321" s="542"/>
      <c r="L321" s="542"/>
      <c r="M321" s="543"/>
      <c r="N321" s="503"/>
      <c r="O321" s="503"/>
      <c r="P321" s="503"/>
      <c r="Q321" s="503"/>
      <c r="R321" s="503"/>
      <c r="S321" s="503"/>
      <c r="T321" s="504"/>
      <c r="U321" s="505"/>
      <c r="V321" s="505"/>
      <c r="W321" s="505"/>
      <c r="X321" s="505"/>
      <c r="Y321" s="505"/>
      <c r="Z321" s="505"/>
      <c r="AA321" s="506"/>
      <c r="AB321" s="506"/>
      <c r="AC321" s="507"/>
      <c r="AD321" s="507"/>
      <c r="AE321" s="505"/>
      <c r="AF321" s="505"/>
      <c r="AG321" s="505"/>
      <c r="AH321" s="505"/>
      <c r="AI321" s="505"/>
      <c r="AJ321" s="505"/>
      <c r="AK321" s="505"/>
      <c r="AL321" s="508"/>
      <c r="AM321" s="508"/>
      <c r="AN321" s="508"/>
      <c r="AO321" s="508"/>
      <c r="AP321" s="508"/>
      <c r="AQ321" s="508"/>
      <c r="AR321" s="505"/>
      <c r="AS321" s="508"/>
      <c r="AT321" s="508"/>
      <c r="AU321" s="505"/>
      <c r="AV321" s="505"/>
      <c r="AW321" s="505"/>
      <c r="AX321" s="505"/>
      <c r="AY321" s="775"/>
      <c r="AZ321" s="505"/>
      <c r="BA321" s="505"/>
      <c r="BB321" s="505"/>
      <c r="BC321" s="775"/>
      <c r="BD321" s="505"/>
      <c r="BE321" s="737"/>
      <c r="BF321" s="512"/>
      <c r="BG321" s="512"/>
      <c r="BH321" s="512"/>
    </row>
    <row r="322" spans="1:60" s="112" customFormat="1" ht="18.75">
      <c r="A322" s="914"/>
      <c r="B322" s="914"/>
      <c r="C322" s="914"/>
      <c r="D322" s="914"/>
      <c r="E322" s="914"/>
      <c r="F322" s="914"/>
      <c r="G322" s="914"/>
      <c r="H322" s="914"/>
      <c r="I322" s="914"/>
      <c r="J322" s="892" t="s">
        <v>213</v>
      </c>
      <c r="K322" s="892"/>
      <c r="L322" s="892"/>
      <c r="M322" s="892"/>
      <c r="N322" s="892"/>
      <c r="O322" s="892"/>
      <c r="P322" s="892"/>
      <c r="Q322" s="112" t="s">
        <v>214</v>
      </c>
      <c r="R322" s="113"/>
      <c r="S322" s="113"/>
      <c r="T322" s="113"/>
      <c r="U322" s="114"/>
      <c r="V322" s="114"/>
      <c r="W322" s="114"/>
      <c r="X322" s="113"/>
      <c r="Y322" s="113"/>
      <c r="Z322" s="113"/>
      <c r="AA322" s="113"/>
      <c r="AB322" s="113"/>
      <c r="AE322" s="113"/>
      <c r="AF322" s="113"/>
      <c r="AG322" s="113"/>
      <c r="AH322" s="113"/>
      <c r="AI322" s="113"/>
      <c r="AJ322" s="113"/>
      <c r="AK322" s="113"/>
      <c r="AL322" s="203"/>
      <c r="AM322" s="203"/>
      <c r="AN322" s="203"/>
      <c r="AO322" s="203"/>
      <c r="AP322" s="203"/>
      <c r="AQ322" s="203"/>
      <c r="AR322" s="113"/>
      <c r="AS322" s="203"/>
      <c r="AT322" s="203"/>
      <c r="AU322" s="113"/>
      <c r="AV322" s="113"/>
      <c r="AW322" s="113"/>
      <c r="AX322" s="113"/>
      <c r="AY322" s="784"/>
      <c r="AZ322" s="113"/>
      <c r="BA322" s="113"/>
      <c r="BB322" s="113"/>
      <c r="BC322" s="784"/>
      <c r="BD322" s="113"/>
      <c r="BE322" s="725"/>
      <c r="BF322" s="836"/>
      <c r="BG322" s="836"/>
      <c r="BH322" s="836"/>
    </row>
    <row r="323" spans="1:60" s="507" customFormat="1" ht="11.25">
      <c r="A323" s="504"/>
      <c r="B323" s="504"/>
      <c r="C323" s="504"/>
      <c r="D323" s="504"/>
      <c r="E323" s="504"/>
      <c r="F323" s="504"/>
      <c r="G323" s="504"/>
      <c r="H323" s="504"/>
      <c r="I323" s="504"/>
      <c r="K323" s="504"/>
      <c r="L323" s="504"/>
      <c r="M323" s="504"/>
      <c r="N323" s="504"/>
      <c r="O323" s="504"/>
      <c r="P323" s="504"/>
      <c r="Q323" s="504"/>
      <c r="R323" s="505"/>
      <c r="S323" s="505"/>
      <c r="T323" s="505"/>
      <c r="U323" s="506"/>
      <c r="V323" s="506"/>
      <c r="W323" s="506"/>
      <c r="X323" s="505"/>
      <c r="Y323" s="505"/>
      <c r="Z323" s="505"/>
      <c r="AA323" s="505"/>
      <c r="AB323" s="505"/>
      <c r="AE323" s="505"/>
      <c r="AF323" s="505"/>
      <c r="AG323" s="505"/>
      <c r="AH323" s="505"/>
      <c r="AI323" s="505"/>
      <c r="AJ323" s="505"/>
      <c r="AK323" s="505"/>
      <c r="AL323" s="508"/>
      <c r="AM323" s="508"/>
      <c r="AN323" s="508"/>
      <c r="AO323" s="508"/>
      <c r="AP323" s="508"/>
      <c r="AQ323" s="508"/>
      <c r="AR323" s="505"/>
      <c r="AS323" s="508"/>
      <c r="AT323" s="508"/>
      <c r="AU323" s="505"/>
      <c r="AV323" s="505"/>
      <c r="AW323" s="505"/>
      <c r="AX323" s="505"/>
      <c r="AY323" s="775"/>
      <c r="AZ323" s="505"/>
      <c r="BA323" s="505"/>
      <c r="BB323" s="505"/>
      <c r="BC323" s="775"/>
      <c r="BD323" s="505"/>
      <c r="BE323" s="729"/>
      <c r="BF323" s="515"/>
      <c r="BG323" s="515"/>
      <c r="BH323" s="515"/>
    </row>
    <row r="324" spans="1:60" s="1" customFormat="1" ht="15.75" customHeight="1">
      <c r="A324" s="111" t="s">
        <v>306</v>
      </c>
      <c r="B324" s="29"/>
      <c r="C324" s="29"/>
      <c r="D324" s="29"/>
      <c r="E324" s="29"/>
      <c r="F324" s="896" t="s">
        <v>306</v>
      </c>
      <c r="G324" s="896"/>
      <c r="H324" s="896"/>
      <c r="I324" s="896"/>
      <c r="J324" s="896"/>
      <c r="K324" s="896"/>
      <c r="L324" s="896"/>
      <c r="M324" s="884" t="s">
        <v>328</v>
      </c>
      <c r="N324" s="884"/>
      <c r="O324" s="884"/>
      <c r="P324" s="884"/>
      <c r="Q324" s="884"/>
      <c r="R324" s="884"/>
      <c r="S324" s="884"/>
      <c r="T324" s="884"/>
      <c r="U324" s="884"/>
      <c r="V324" s="884"/>
      <c r="W324" s="884"/>
      <c r="X324" s="884"/>
      <c r="Y324" s="884"/>
      <c r="Z324" s="884"/>
      <c r="AA324" s="884"/>
      <c r="AB324" s="884"/>
      <c r="AC324" s="884"/>
      <c r="AD324" s="884"/>
      <c r="AE324" s="884"/>
      <c r="AF324" s="884"/>
      <c r="AG324" s="884"/>
      <c r="AH324" s="884"/>
      <c r="AI324" s="884"/>
      <c r="AJ324" s="884"/>
      <c r="AK324" s="884"/>
      <c r="AL324" s="884"/>
      <c r="AM324" s="884"/>
      <c r="AN324" s="884"/>
      <c r="AO324" s="884"/>
      <c r="AP324" s="884"/>
      <c r="AQ324" s="884"/>
      <c r="AR324" s="884"/>
      <c r="AS324" s="884"/>
      <c r="AT324" s="884"/>
      <c r="AU324" s="884"/>
      <c r="AV324" s="884"/>
      <c r="AW324" s="884"/>
      <c r="AX324" s="884"/>
      <c r="AY324" s="884"/>
      <c r="AZ324" s="884"/>
      <c r="BA324" s="884"/>
      <c r="BB324" s="884"/>
      <c r="BC324" s="884"/>
      <c r="BD324" s="884"/>
      <c r="BE324" s="884"/>
      <c r="BF324" s="884"/>
      <c r="BG324" s="884"/>
      <c r="BH324" s="884"/>
    </row>
    <row r="325" spans="1:60" s="507" customFormat="1" ht="15.75">
      <c r="A325" s="20" t="s">
        <v>307</v>
      </c>
      <c r="B325" s="29"/>
      <c r="C325" s="29"/>
      <c r="D325" s="29"/>
      <c r="E325" s="29"/>
      <c r="F325" s="933" t="s">
        <v>312</v>
      </c>
      <c r="G325" s="933"/>
      <c r="H325" s="933"/>
      <c r="I325" s="933"/>
      <c r="J325" s="933"/>
      <c r="K325" s="933"/>
      <c r="L325" s="933"/>
      <c r="M325" s="900" t="s">
        <v>329</v>
      </c>
      <c r="N325" s="900"/>
      <c r="O325" s="900"/>
      <c r="P325" s="900"/>
      <c r="Q325" s="900"/>
      <c r="R325" s="900"/>
      <c r="S325" s="900"/>
      <c r="T325" s="900"/>
      <c r="U325" s="900"/>
      <c r="V325" s="900"/>
      <c r="W325" s="900"/>
      <c r="X325" s="900"/>
      <c r="Y325" s="900"/>
      <c r="Z325" s="900"/>
      <c r="AA325" s="900"/>
      <c r="AB325" s="110"/>
      <c r="AC325" s="17"/>
      <c r="AD325" s="17"/>
      <c r="AE325" s="17"/>
      <c r="AF325" s="17"/>
      <c r="AG325" s="188"/>
      <c r="AH325" s="188"/>
      <c r="AI325" s="188"/>
      <c r="AJ325" s="188"/>
      <c r="AK325" s="188"/>
      <c r="AL325" s="204"/>
      <c r="AM325" s="204"/>
      <c r="AN325" s="204"/>
      <c r="AO325" s="204"/>
      <c r="AP325" s="204"/>
      <c r="AQ325" s="204"/>
      <c r="AR325" s="188"/>
      <c r="AS325" s="204"/>
      <c r="AT325" s="204"/>
      <c r="AU325" s="188"/>
      <c r="AV325" s="188"/>
      <c r="AW325" s="188"/>
      <c r="AX325" s="188"/>
      <c r="AY325" s="785"/>
      <c r="AZ325" s="188"/>
      <c r="BA325" s="666"/>
      <c r="BB325" s="666"/>
      <c r="BC325" s="785"/>
      <c r="BD325" s="188"/>
      <c r="BE325" s="729"/>
      <c r="BF325" s="515"/>
      <c r="BG325" s="515"/>
      <c r="BH325" s="515"/>
    </row>
    <row r="326" spans="1:56" ht="10.5" customHeight="1" thickBot="1">
      <c r="A326" s="552"/>
      <c r="B326" s="553"/>
      <c r="C326" s="553"/>
      <c r="D326" s="553"/>
      <c r="E326" s="502"/>
      <c r="F326" s="542"/>
      <c r="G326" s="542"/>
      <c r="H326" s="542"/>
      <c r="I326" s="542"/>
      <c r="J326" s="542"/>
      <c r="K326" s="542"/>
      <c r="L326" s="542"/>
      <c r="M326" s="543"/>
      <c r="N326" s="503"/>
      <c r="O326" s="503"/>
      <c r="P326" s="503"/>
      <c r="Q326" s="503"/>
      <c r="R326" s="503"/>
      <c r="S326" s="503"/>
      <c r="T326" s="504"/>
      <c r="U326" s="505"/>
      <c r="V326" s="505"/>
      <c r="W326" s="505"/>
      <c r="X326" s="505"/>
      <c r="Y326" s="505"/>
      <c r="Z326" s="505"/>
      <c r="AA326" s="506"/>
      <c r="AB326" s="506"/>
      <c r="AC326" s="507"/>
      <c r="AD326" s="507"/>
      <c r="AE326" s="505"/>
      <c r="AF326" s="505"/>
      <c r="AG326" s="505"/>
      <c r="AH326" s="505"/>
      <c r="AI326" s="505"/>
      <c r="AJ326" s="505"/>
      <c r="AK326" s="505"/>
      <c r="AL326" s="508"/>
      <c r="AM326" s="508"/>
      <c r="AN326" s="508"/>
      <c r="AO326" s="508"/>
      <c r="AP326" s="517"/>
      <c r="AQ326" s="509"/>
      <c r="AR326" s="505"/>
      <c r="AS326" s="508"/>
      <c r="AT326" s="508"/>
      <c r="AU326" s="505"/>
      <c r="AV326" s="505"/>
      <c r="AW326" s="505"/>
      <c r="AX326" s="505"/>
      <c r="AY326" s="775"/>
      <c r="AZ326" s="505"/>
      <c r="BA326" s="505"/>
      <c r="BB326" s="505"/>
      <c r="BC326" s="775"/>
      <c r="BD326" s="505"/>
    </row>
    <row r="327" spans="1:60" ht="39" customHeight="1" thickBot="1">
      <c r="A327" s="886" t="s">
        <v>0</v>
      </c>
      <c r="B327" s="886"/>
      <c r="C327" s="886"/>
      <c r="D327" s="10" t="s">
        <v>1</v>
      </c>
      <c r="E327" s="412" t="s">
        <v>574</v>
      </c>
      <c r="F327" s="887" t="s">
        <v>196</v>
      </c>
      <c r="G327" s="888"/>
      <c r="H327" s="888"/>
      <c r="I327" s="889"/>
      <c r="J327" s="890" t="s">
        <v>195</v>
      </c>
      <c r="K327" s="888"/>
      <c r="L327" s="888"/>
      <c r="M327" s="888"/>
      <c r="N327" s="888"/>
      <c r="O327" s="891"/>
      <c r="P327" s="414" t="s">
        <v>311</v>
      </c>
      <c r="Q327" s="413" t="s">
        <v>302</v>
      </c>
      <c r="R327" s="408" t="s">
        <v>377</v>
      </c>
      <c r="S327" s="408" t="s">
        <v>179</v>
      </c>
      <c r="T327" s="408" t="s">
        <v>378</v>
      </c>
      <c r="U327" s="409" t="s">
        <v>180</v>
      </c>
      <c r="V327" s="409" t="s">
        <v>379</v>
      </c>
      <c r="W327" s="409" t="s">
        <v>381</v>
      </c>
      <c r="X327" s="408"/>
      <c r="Y327" s="408" t="s">
        <v>421</v>
      </c>
      <c r="Z327" s="410" t="s">
        <v>427</v>
      </c>
      <c r="AA327" s="408" t="s">
        <v>181</v>
      </c>
      <c r="AB327" s="408" t="s">
        <v>380</v>
      </c>
      <c r="AC327" s="411"/>
      <c r="AD327" s="411"/>
      <c r="AE327" s="410" t="s">
        <v>422</v>
      </c>
      <c r="AF327" s="410" t="s">
        <v>437</v>
      </c>
      <c r="AG327" s="410" t="s">
        <v>436</v>
      </c>
      <c r="AH327" s="415" t="s">
        <v>434</v>
      </c>
      <c r="AI327" s="417" t="s">
        <v>465</v>
      </c>
      <c r="AJ327" s="416" t="s">
        <v>435</v>
      </c>
      <c r="AK327" s="410" t="s">
        <v>507</v>
      </c>
      <c r="AL327" s="415" t="s">
        <v>506</v>
      </c>
      <c r="AM327" s="417" t="s">
        <v>571</v>
      </c>
      <c r="AN327" s="427" t="s">
        <v>577</v>
      </c>
      <c r="AO327" s="417" t="s">
        <v>583</v>
      </c>
      <c r="AP327" s="428" t="s">
        <v>591</v>
      </c>
      <c r="AQ327" s="428" t="s">
        <v>644</v>
      </c>
      <c r="AR327" s="426" t="s">
        <v>650</v>
      </c>
      <c r="AS327" s="417" t="s">
        <v>657</v>
      </c>
      <c r="AT327" s="632" t="s">
        <v>732</v>
      </c>
      <c r="AU327" s="640" t="s">
        <v>850</v>
      </c>
      <c r="AV327" s="640" t="s">
        <v>849</v>
      </c>
      <c r="AW327" s="646" t="s">
        <v>785</v>
      </c>
      <c r="AX327" s="498" t="s">
        <v>758</v>
      </c>
      <c r="AY327" s="766" t="s">
        <v>801</v>
      </c>
      <c r="AZ327" s="767" t="s">
        <v>605</v>
      </c>
      <c r="BA327" s="768" t="s">
        <v>781</v>
      </c>
      <c r="BB327" s="768" t="s">
        <v>782</v>
      </c>
      <c r="BC327" s="766" t="s">
        <v>889</v>
      </c>
      <c r="BD327" s="714" t="s">
        <v>843</v>
      </c>
      <c r="BE327" s="714" t="s">
        <v>836</v>
      </c>
      <c r="BF327" s="816" t="s">
        <v>852</v>
      </c>
      <c r="BG327" s="640" t="s">
        <v>853</v>
      </c>
      <c r="BH327" s="766" t="s">
        <v>854</v>
      </c>
    </row>
    <row r="328" spans="1:60" s="511" customFormat="1" ht="30">
      <c r="A328" s="104">
        <v>3</v>
      </c>
      <c r="B328" s="7">
        <v>3</v>
      </c>
      <c r="C328" s="7" t="s">
        <v>5</v>
      </c>
      <c r="D328" s="109" t="s">
        <v>3</v>
      </c>
      <c r="E328" s="189">
        <v>224</v>
      </c>
      <c r="F328" s="10" t="s">
        <v>79</v>
      </c>
      <c r="G328" s="11" t="s">
        <v>11</v>
      </c>
      <c r="H328" s="11" t="s">
        <v>2</v>
      </c>
      <c r="I328" s="154"/>
      <c r="J328" s="10" t="s">
        <v>6</v>
      </c>
      <c r="K328" s="11" t="s">
        <v>12</v>
      </c>
      <c r="L328" s="154">
        <v>7</v>
      </c>
      <c r="M328" s="144" t="s">
        <v>15</v>
      </c>
      <c r="N328" s="11">
        <v>7</v>
      </c>
      <c r="O328" s="11"/>
      <c r="P328" s="22" t="s">
        <v>7</v>
      </c>
      <c r="Q328" s="79" t="s">
        <v>812</v>
      </c>
      <c r="R328" s="32">
        <v>200</v>
      </c>
      <c r="S328" s="32">
        <v>0</v>
      </c>
      <c r="T328" s="33">
        <v>350</v>
      </c>
      <c r="U328" s="34">
        <v>-258.77</v>
      </c>
      <c r="V328" s="34">
        <v>250.41</v>
      </c>
      <c r="W328" s="143">
        <f>V328/T328</f>
        <v>0.7154571428571429</v>
      </c>
      <c r="X328" s="32"/>
      <c r="Y328" s="32">
        <v>360</v>
      </c>
      <c r="Z328" s="32">
        <v>360</v>
      </c>
      <c r="AA328" s="32">
        <v>360</v>
      </c>
      <c r="AB328" s="32">
        <v>360</v>
      </c>
      <c r="AC328" s="4"/>
      <c r="AD328" s="4"/>
      <c r="AE328" s="32">
        <v>0</v>
      </c>
      <c r="AF328" s="32">
        <v>258.77</v>
      </c>
      <c r="AG328" s="32">
        <v>360</v>
      </c>
      <c r="AH328" s="32">
        <v>211.1</v>
      </c>
      <c r="AI328" s="32">
        <v>225.55</v>
      </c>
      <c r="AJ328" s="67">
        <f>AG328</f>
        <v>360</v>
      </c>
      <c r="AK328" s="32">
        <v>300</v>
      </c>
      <c r="AL328" s="32">
        <v>112.74</v>
      </c>
      <c r="AM328" s="32">
        <v>320</v>
      </c>
      <c r="AN328" s="32">
        <v>320</v>
      </c>
      <c r="AO328" s="32">
        <v>320</v>
      </c>
      <c r="AP328" s="32">
        <v>320</v>
      </c>
      <c r="AQ328" s="32">
        <v>320</v>
      </c>
      <c r="AR328" s="67">
        <v>450</v>
      </c>
      <c r="AS328" s="32">
        <v>245.03</v>
      </c>
      <c r="AT328" s="32">
        <v>450</v>
      </c>
      <c r="AU328" s="32">
        <v>259</v>
      </c>
      <c r="AV328" s="32">
        <v>212.3</v>
      </c>
      <c r="AW328" s="682">
        <v>47.2</v>
      </c>
      <c r="AX328" s="32">
        <v>0</v>
      </c>
      <c r="AY328" s="234">
        <v>450</v>
      </c>
      <c r="AZ328" s="32">
        <v>450</v>
      </c>
      <c r="BA328" s="119">
        <v>450</v>
      </c>
      <c r="BB328" s="119">
        <v>450</v>
      </c>
      <c r="BC328" s="234">
        <v>450</v>
      </c>
      <c r="BD328" s="234"/>
      <c r="BE328" s="731">
        <f>BD328/BC328*100</f>
        <v>0</v>
      </c>
      <c r="BF328" s="824">
        <v>450</v>
      </c>
      <c r="BG328" s="120">
        <v>450</v>
      </c>
      <c r="BH328" s="120">
        <v>450</v>
      </c>
    </row>
    <row r="329" spans="1:56" ht="10.5" customHeight="1">
      <c r="A329" s="543"/>
      <c r="B329" s="543"/>
      <c r="C329" s="543"/>
      <c r="D329" s="543"/>
      <c r="E329" s="543"/>
      <c r="F329" s="543"/>
      <c r="G329" s="543"/>
      <c r="H329" s="543"/>
      <c r="I329" s="543"/>
      <c r="J329" s="543"/>
      <c r="K329" s="543"/>
      <c r="L329" s="543"/>
      <c r="M329" s="543"/>
      <c r="N329" s="543"/>
      <c r="O329" s="543"/>
      <c r="P329" s="543"/>
      <c r="Q329" s="543"/>
      <c r="R329" s="543"/>
      <c r="S329" s="543"/>
      <c r="T329" s="543"/>
      <c r="U329" s="543"/>
      <c r="V329" s="543"/>
      <c r="W329" s="543"/>
      <c r="X329" s="554"/>
      <c r="Y329" s="543"/>
      <c r="Z329" s="543"/>
      <c r="AA329" s="543"/>
      <c r="AB329" s="543"/>
      <c r="AC329" s="511"/>
      <c r="AD329" s="511"/>
      <c r="AE329" s="543"/>
      <c r="AF329" s="543"/>
      <c r="AG329" s="554"/>
      <c r="AH329" s="554"/>
      <c r="AI329" s="554"/>
      <c r="AJ329" s="555"/>
      <c r="AK329" s="555"/>
      <c r="AL329" s="554"/>
      <c r="AM329" s="554"/>
      <c r="AN329" s="554"/>
      <c r="AO329" s="554"/>
      <c r="AP329" s="554"/>
      <c r="AQ329" s="554"/>
      <c r="AR329" s="555"/>
      <c r="AS329" s="554"/>
      <c r="AT329" s="554"/>
      <c r="AU329" s="555"/>
      <c r="AV329" s="554"/>
      <c r="AW329" s="554"/>
      <c r="AX329" s="554"/>
      <c r="AY329" s="786"/>
      <c r="AZ329" s="554"/>
      <c r="BA329" s="534"/>
      <c r="BB329" s="534"/>
      <c r="BC329" s="786"/>
      <c r="BD329" s="554"/>
    </row>
    <row r="330" spans="1:56" ht="10.5" customHeight="1">
      <c r="A330" s="543"/>
      <c r="B330" s="543"/>
      <c r="C330" s="543"/>
      <c r="D330" s="543"/>
      <c r="E330" s="543"/>
      <c r="F330" s="543"/>
      <c r="G330" s="543"/>
      <c r="H330" s="543"/>
      <c r="I330" s="543"/>
      <c r="J330" s="543"/>
      <c r="K330" s="543"/>
      <c r="L330" s="543"/>
      <c r="M330" s="543"/>
      <c r="N330" s="543"/>
      <c r="O330" s="543"/>
      <c r="P330" s="543"/>
      <c r="Q330" s="543"/>
      <c r="R330" s="543"/>
      <c r="S330" s="543"/>
      <c r="T330" s="543"/>
      <c r="U330" s="543"/>
      <c r="V330" s="543"/>
      <c r="W330" s="543"/>
      <c r="X330" s="554"/>
      <c r="Y330" s="543"/>
      <c r="Z330" s="543"/>
      <c r="AA330" s="543"/>
      <c r="AB330" s="543"/>
      <c r="AC330" s="511"/>
      <c r="AD330" s="511"/>
      <c r="AE330" s="543"/>
      <c r="AF330" s="543"/>
      <c r="AG330" s="554"/>
      <c r="AH330" s="554"/>
      <c r="AI330" s="554"/>
      <c r="AJ330" s="555"/>
      <c r="AK330" s="555"/>
      <c r="AL330" s="554"/>
      <c r="AM330" s="554"/>
      <c r="AN330" s="554"/>
      <c r="AO330" s="554"/>
      <c r="AP330" s="554"/>
      <c r="AQ330" s="554"/>
      <c r="AR330" s="555"/>
      <c r="AS330" s="554"/>
      <c r="AT330" s="554"/>
      <c r="AU330" s="555"/>
      <c r="AV330" s="554"/>
      <c r="AW330" s="554"/>
      <c r="AX330" s="554"/>
      <c r="AY330" s="786"/>
      <c r="AZ330" s="554"/>
      <c r="BA330" s="534"/>
      <c r="BB330" s="534"/>
      <c r="BC330" s="786"/>
      <c r="BD330" s="554"/>
    </row>
    <row r="331" spans="1:60" s="556" customFormat="1" ht="18.75">
      <c r="A331" s="914"/>
      <c r="B331" s="914"/>
      <c r="C331" s="914"/>
      <c r="D331" s="914"/>
      <c r="E331" s="914"/>
      <c r="F331" s="914"/>
      <c r="G331" s="914"/>
      <c r="H331" s="914"/>
      <c r="I331" s="914"/>
      <c r="J331" s="892" t="s">
        <v>215</v>
      </c>
      <c r="K331" s="892"/>
      <c r="L331" s="892"/>
      <c r="M331" s="892"/>
      <c r="N331" s="892"/>
      <c r="O331" s="892"/>
      <c r="P331" s="892"/>
      <c r="Q331" s="112" t="s">
        <v>220</v>
      </c>
      <c r="R331" s="113"/>
      <c r="S331" s="113"/>
      <c r="T331" s="113"/>
      <c r="U331" s="114"/>
      <c r="V331" s="114"/>
      <c r="W331" s="114"/>
      <c r="X331" s="113"/>
      <c r="Y331" s="113"/>
      <c r="Z331" s="113"/>
      <c r="AA331" s="113"/>
      <c r="AB331" s="113"/>
      <c r="AC331" s="112"/>
      <c r="AD331" s="112"/>
      <c r="AE331" s="113"/>
      <c r="AF331" s="113"/>
      <c r="AG331" s="113"/>
      <c r="AH331" s="113"/>
      <c r="AI331" s="113"/>
      <c r="AJ331" s="113"/>
      <c r="AK331" s="113"/>
      <c r="AL331" s="203"/>
      <c r="AM331" s="203"/>
      <c r="AN331" s="203"/>
      <c r="AO331" s="203"/>
      <c r="AP331" s="203"/>
      <c r="AQ331" s="203"/>
      <c r="AR331" s="113"/>
      <c r="AS331" s="203"/>
      <c r="AT331" s="203"/>
      <c r="AU331" s="113"/>
      <c r="AV331" s="113"/>
      <c r="AW331" s="113"/>
      <c r="AX331" s="113"/>
      <c r="AY331" s="784"/>
      <c r="AZ331" s="113"/>
      <c r="BA331" s="113"/>
      <c r="BB331" s="113"/>
      <c r="BC331" s="784"/>
      <c r="BD331" s="113"/>
      <c r="BE331" s="738"/>
      <c r="BF331" s="837"/>
      <c r="BG331" s="837"/>
      <c r="BH331" s="837"/>
    </row>
    <row r="332" spans="1:60" s="72" customFormat="1" ht="10.5" customHeight="1">
      <c r="A332" s="504"/>
      <c r="B332" s="504"/>
      <c r="C332" s="504"/>
      <c r="D332" s="504"/>
      <c r="E332" s="504"/>
      <c r="F332" s="504"/>
      <c r="G332" s="504"/>
      <c r="H332" s="504"/>
      <c r="I332" s="504"/>
      <c r="J332" s="507"/>
      <c r="K332" s="504"/>
      <c r="L332" s="504"/>
      <c r="M332" s="504"/>
      <c r="N332" s="504"/>
      <c r="O332" s="504"/>
      <c r="P332" s="504"/>
      <c r="Q332" s="504"/>
      <c r="R332" s="505"/>
      <c r="S332" s="505"/>
      <c r="T332" s="505"/>
      <c r="U332" s="506"/>
      <c r="V332" s="506"/>
      <c r="W332" s="506"/>
      <c r="X332" s="505"/>
      <c r="Y332" s="505"/>
      <c r="Z332" s="505"/>
      <c r="AA332" s="505"/>
      <c r="AB332" s="505"/>
      <c r="AC332" s="507"/>
      <c r="AD332" s="507"/>
      <c r="AE332" s="505"/>
      <c r="AF332" s="505"/>
      <c r="AG332" s="505"/>
      <c r="AH332" s="505"/>
      <c r="AI332" s="505"/>
      <c r="AJ332" s="505"/>
      <c r="AK332" s="505"/>
      <c r="AL332" s="508"/>
      <c r="AM332" s="508"/>
      <c r="AN332" s="508"/>
      <c r="AO332" s="508"/>
      <c r="AP332" s="508"/>
      <c r="AQ332" s="508"/>
      <c r="AR332" s="505"/>
      <c r="AS332" s="508"/>
      <c r="AT332" s="508"/>
      <c r="AU332" s="505"/>
      <c r="AV332" s="505"/>
      <c r="AW332" s="505"/>
      <c r="AX332" s="505"/>
      <c r="AY332" s="775"/>
      <c r="AZ332" s="505"/>
      <c r="BA332" s="505"/>
      <c r="BB332" s="505"/>
      <c r="BC332" s="775"/>
      <c r="BD332" s="505"/>
      <c r="BE332" s="727"/>
      <c r="BF332" s="823"/>
      <c r="BG332" s="823"/>
      <c r="BH332" s="823"/>
    </row>
    <row r="333" spans="1:60" s="1" customFormat="1" ht="15.75" customHeight="1">
      <c r="A333" s="111" t="s">
        <v>306</v>
      </c>
      <c r="B333" s="29"/>
      <c r="C333" s="29"/>
      <c r="D333" s="29"/>
      <c r="E333" s="29"/>
      <c r="F333" s="896" t="s">
        <v>306</v>
      </c>
      <c r="G333" s="896"/>
      <c r="H333" s="896"/>
      <c r="I333" s="896"/>
      <c r="J333" s="896"/>
      <c r="K333" s="896"/>
      <c r="L333" s="896"/>
      <c r="M333" s="884" t="s">
        <v>678</v>
      </c>
      <c r="N333" s="884"/>
      <c r="O333" s="884"/>
      <c r="P333" s="884"/>
      <c r="Q333" s="884"/>
      <c r="R333" s="884"/>
      <c r="S333" s="884"/>
      <c r="T333" s="884"/>
      <c r="U333" s="884"/>
      <c r="V333" s="884"/>
      <c r="W333" s="884"/>
      <c r="X333" s="884"/>
      <c r="Y333" s="884"/>
      <c r="Z333" s="884"/>
      <c r="AA333" s="884"/>
      <c r="AB333" s="884"/>
      <c r="AC333" s="884"/>
      <c r="AD333" s="884"/>
      <c r="AE333" s="884"/>
      <c r="AF333" s="884"/>
      <c r="AG333" s="884"/>
      <c r="AH333" s="884"/>
      <c r="AI333" s="884"/>
      <c r="AJ333" s="884"/>
      <c r="AK333" s="884"/>
      <c r="AL333" s="884"/>
      <c r="AM333" s="884"/>
      <c r="AN333" s="884"/>
      <c r="AO333" s="884"/>
      <c r="AP333" s="884"/>
      <c r="AQ333" s="884"/>
      <c r="AR333" s="884"/>
      <c r="AS333" s="884"/>
      <c r="AT333" s="884"/>
      <c r="AU333" s="884"/>
      <c r="AV333" s="884"/>
      <c r="AW333" s="884"/>
      <c r="AX333" s="884"/>
      <c r="AY333" s="884"/>
      <c r="AZ333" s="884"/>
      <c r="BA333" s="884"/>
      <c r="BB333" s="884"/>
      <c r="BC333" s="884"/>
      <c r="BD333" s="884"/>
      <c r="BE333" s="884"/>
      <c r="BF333" s="884"/>
      <c r="BG333" s="884"/>
      <c r="BH333" s="884"/>
    </row>
    <row r="334" spans="1:60" s="1" customFormat="1" ht="15.75" customHeight="1">
      <c r="A334" s="111"/>
      <c r="B334" s="29"/>
      <c r="C334" s="29"/>
      <c r="D334" s="29"/>
      <c r="E334" s="29"/>
      <c r="F334" s="933"/>
      <c r="G334" s="933"/>
      <c r="H334" s="933"/>
      <c r="I334" s="933"/>
      <c r="J334" s="933"/>
      <c r="K334" s="933"/>
      <c r="L334" s="933"/>
      <c r="M334" s="900"/>
      <c r="N334" s="900"/>
      <c r="O334" s="900"/>
      <c r="P334" s="900"/>
      <c r="Q334" s="900"/>
      <c r="R334" s="900"/>
      <c r="S334" s="900"/>
      <c r="T334" s="900"/>
      <c r="U334" s="900"/>
      <c r="V334" s="900"/>
      <c r="W334" s="900"/>
      <c r="X334" s="900"/>
      <c r="Y334" s="900"/>
      <c r="Z334" s="900"/>
      <c r="AA334" s="900"/>
      <c r="AB334" s="900"/>
      <c r="AC334" s="900"/>
      <c r="AD334" s="900"/>
      <c r="AE334" s="900"/>
      <c r="AF334" s="900"/>
      <c r="AG334" s="900"/>
      <c r="AH334" s="900"/>
      <c r="AI334" s="900"/>
      <c r="AJ334" s="900"/>
      <c r="AK334" s="900"/>
      <c r="AL334" s="900"/>
      <c r="AM334" s="900"/>
      <c r="AN334" s="900"/>
      <c r="AO334" s="900"/>
      <c r="AP334" s="900"/>
      <c r="AQ334" s="900"/>
      <c r="AR334" s="900"/>
      <c r="AS334" s="900"/>
      <c r="AT334" s="900"/>
      <c r="AU334" s="900"/>
      <c r="AV334" s="900"/>
      <c r="AW334" s="900"/>
      <c r="AX334" s="900"/>
      <c r="AY334" s="900"/>
      <c r="AZ334" s="900"/>
      <c r="BA334" s="251"/>
      <c r="BB334" s="251"/>
      <c r="BC334" s="776"/>
      <c r="BD334" s="251"/>
      <c r="BE334" s="728"/>
      <c r="BF334" s="186"/>
      <c r="BG334" s="186"/>
      <c r="BH334" s="186"/>
    </row>
    <row r="335" spans="1:60" s="504" customFormat="1" ht="12" thickBot="1">
      <c r="A335" s="552"/>
      <c r="B335" s="553"/>
      <c r="C335" s="553"/>
      <c r="D335" s="553"/>
      <c r="E335" s="502"/>
      <c r="F335" s="542"/>
      <c r="G335" s="542"/>
      <c r="H335" s="542"/>
      <c r="I335" s="542"/>
      <c r="J335" s="542"/>
      <c r="K335" s="542"/>
      <c r="L335" s="542"/>
      <c r="M335" s="543"/>
      <c r="N335" s="503"/>
      <c r="O335" s="503"/>
      <c r="P335" s="503"/>
      <c r="Q335" s="503"/>
      <c r="R335" s="503"/>
      <c r="S335" s="503"/>
      <c r="U335" s="505"/>
      <c r="V335" s="505"/>
      <c r="W335" s="505"/>
      <c r="X335" s="505"/>
      <c r="Y335" s="505"/>
      <c r="Z335" s="505"/>
      <c r="AA335" s="506"/>
      <c r="AB335" s="506"/>
      <c r="AC335" s="507"/>
      <c r="AD335" s="507"/>
      <c r="AE335" s="505"/>
      <c r="AF335" s="505"/>
      <c r="AG335" s="505"/>
      <c r="AH335" s="505"/>
      <c r="AI335" s="505"/>
      <c r="AJ335" s="505"/>
      <c r="AK335" s="505"/>
      <c r="AL335" s="508"/>
      <c r="AM335" s="508"/>
      <c r="AN335" s="508"/>
      <c r="AO335" s="508"/>
      <c r="AP335" s="517"/>
      <c r="AQ335" s="509"/>
      <c r="AR335" s="505"/>
      <c r="AS335" s="508"/>
      <c r="AT335" s="508"/>
      <c r="AU335" s="505"/>
      <c r="AV335" s="505"/>
      <c r="AW335" s="505"/>
      <c r="AX335" s="505"/>
      <c r="AY335" s="775"/>
      <c r="AZ335" s="505"/>
      <c r="BA335" s="505"/>
      <c r="BB335" s="505"/>
      <c r="BC335" s="775"/>
      <c r="BD335" s="505"/>
      <c r="BE335" s="502"/>
      <c r="BF335" s="579"/>
      <c r="BG335" s="579"/>
      <c r="BH335" s="579"/>
    </row>
    <row r="336" spans="1:60" ht="39" customHeight="1" thickBot="1">
      <c r="A336" s="886" t="s">
        <v>0</v>
      </c>
      <c r="B336" s="886"/>
      <c r="C336" s="886"/>
      <c r="D336" s="10" t="s">
        <v>1</v>
      </c>
      <c r="E336" s="412" t="s">
        <v>574</v>
      </c>
      <c r="F336" s="887" t="s">
        <v>196</v>
      </c>
      <c r="G336" s="888"/>
      <c r="H336" s="888"/>
      <c r="I336" s="889"/>
      <c r="J336" s="890" t="s">
        <v>195</v>
      </c>
      <c r="K336" s="888"/>
      <c r="L336" s="888"/>
      <c r="M336" s="888"/>
      <c r="N336" s="888"/>
      <c r="O336" s="891"/>
      <c r="P336" s="414" t="s">
        <v>311</v>
      </c>
      <c r="Q336" s="413" t="s">
        <v>302</v>
      </c>
      <c r="R336" s="408" t="s">
        <v>377</v>
      </c>
      <c r="S336" s="408" t="s">
        <v>179</v>
      </c>
      <c r="T336" s="408" t="s">
        <v>378</v>
      </c>
      <c r="U336" s="409" t="s">
        <v>180</v>
      </c>
      <c r="V336" s="409" t="s">
        <v>379</v>
      </c>
      <c r="W336" s="409" t="s">
        <v>381</v>
      </c>
      <c r="X336" s="408"/>
      <c r="Y336" s="408" t="s">
        <v>421</v>
      </c>
      <c r="Z336" s="410" t="s">
        <v>427</v>
      </c>
      <c r="AA336" s="408" t="s">
        <v>181</v>
      </c>
      <c r="AB336" s="408" t="s">
        <v>380</v>
      </c>
      <c r="AC336" s="411"/>
      <c r="AD336" s="411"/>
      <c r="AE336" s="410" t="s">
        <v>422</v>
      </c>
      <c r="AF336" s="410" t="s">
        <v>437</v>
      </c>
      <c r="AG336" s="410" t="s">
        <v>436</v>
      </c>
      <c r="AH336" s="415" t="s">
        <v>434</v>
      </c>
      <c r="AI336" s="417" t="s">
        <v>465</v>
      </c>
      <c r="AJ336" s="416" t="s">
        <v>435</v>
      </c>
      <c r="AK336" s="410" t="s">
        <v>507</v>
      </c>
      <c r="AL336" s="415" t="s">
        <v>506</v>
      </c>
      <c r="AM336" s="417" t="s">
        <v>571</v>
      </c>
      <c r="AN336" s="427" t="s">
        <v>577</v>
      </c>
      <c r="AO336" s="417" t="s">
        <v>583</v>
      </c>
      <c r="AP336" s="428" t="s">
        <v>591</v>
      </c>
      <c r="AQ336" s="428" t="s">
        <v>644</v>
      </c>
      <c r="AR336" s="426" t="s">
        <v>650</v>
      </c>
      <c r="AS336" s="417" t="s">
        <v>657</v>
      </c>
      <c r="AT336" s="632" t="s">
        <v>732</v>
      </c>
      <c r="AU336" s="640" t="s">
        <v>850</v>
      </c>
      <c r="AV336" s="640" t="s">
        <v>849</v>
      </c>
      <c r="AW336" s="646" t="s">
        <v>785</v>
      </c>
      <c r="AX336" s="498" t="s">
        <v>758</v>
      </c>
      <c r="AY336" s="766" t="s">
        <v>801</v>
      </c>
      <c r="AZ336" s="767" t="s">
        <v>605</v>
      </c>
      <c r="BA336" s="768" t="s">
        <v>781</v>
      </c>
      <c r="BB336" s="768" t="s">
        <v>782</v>
      </c>
      <c r="BC336" s="766" t="s">
        <v>889</v>
      </c>
      <c r="BD336" s="714" t="s">
        <v>843</v>
      </c>
      <c r="BE336" s="714" t="s">
        <v>836</v>
      </c>
      <c r="BF336" s="816" t="s">
        <v>852</v>
      </c>
      <c r="BG336" s="640" t="s">
        <v>853</v>
      </c>
      <c r="BH336" s="766" t="s">
        <v>854</v>
      </c>
    </row>
    <row r="337" spans="1:60" ht="15.75" customHeight="1">
      <c r="A337" s="12">
        <v>3</v>
      </c>
      <c r="B337" s="13">
        <v>3</v>
      </c>
      <c r="C337" s="13" t="s">
        <v>11</v>
      </c>
      <c r="D337" s="11" t="s">
        <v>3</v>
      </c>
      <c r="E337" s="407">
        <v>225</v>
      </c>
      <c r="F337" s="657" t="s">
        <v>76</v>
      </c>
      <c r="G337" s="658" t="s">
        <v>11</v>
      </c>
      <c r="H337" s="658" t="s">
        <v>2</v>
      </c>
      <c r="I337" s="659"/>
      <c r="J337" s="10" t="s">
        <v>6</v>
      </c>
      <c r="K337" s="11" t="s">
        <v>12</v>
      </c>
      <c r="L337" s="154">
        <v>7</v>
      </c>
      <c r="M337" s="144" t="s">
        <v>15</v>
      </c>
      <c r="N337" s="11">
        <v>8</v>
      </c>
      <c r="O337" s="11"/>
      <c r="P337" s="31" t="s">
        <v>7</v>
      </c>
      <c r="Q337" s="118" t="s">
        <v>813</v>
      </c>
      <c r="R337" s="119">
        <v>600</v>
      </c>
      <c r="S337" s="119">
        <v>-340</v>
      </c>
      <c r="T337" s="120">
        <v>815</v>
      </c>
      <c r="U337" s="121">
        <v>-561.15</v>
      </c>
      <c r="V337" s="121">
        <v>815.16</v>
      </c>
      <c r="W337" s="357">
        <f>V337/T337</f>
        <v>1.000196319018405</v>
      </c>
      <c r="X337" s="119"/>
      <c r="Y337" s="119">
        <v>800</v>
      </c>
      <c r="Z337" s="119">
        <v>800</v>
      </c>
      <c r="AA337" s="119">
        <v>600</v>
      </c>
      <c r="AB337" s="119">
        <v>600</v>
      </c>
      <c r="AE337" s="119">
        <v>0</v>
      </c>
      <c r="AF337" s="119">
        <v>561.15</v>
      </c>
      <c r="AG337" s="119">
        <v>800</v>
      </c>
      <c r="AH337" s="119">
        <v>427.16</v>
      </c>
      <c r="AI337" s="119">
        <v>356.46</v>
      </c>
      <c r="AJ337" s="358">
        <v>500</v>
      </c>
      <c r="AK337" s="119">
        <v>419</v>
      </c>
      <c r="AL337" s="119">
        <v>418.89</v>
      </c>
      <c r="AM337" s="119">
        <v>455.11</v>
      </c>
      <c r="AN337" s="119">
        <v>455.11</v>
      </c>
      <c r="AO337" s="119">
        <v>455.11</v>
      </c>
      <c r="AP337" s="119">
        <v>455</v>
      </c>
      <c r="AQ337" s="119">
        <v>455</v>
      </c>
      <c r="AR337" s="358">
        <v>460</v>
      </c>
      <c r="AS337" s="119">
        <v>455.11</v>
      </c>
      <c r="AT337" s="119">
        <v>460</v>
      </c>
      <c r="AU337" s="119">
        <v>338</v>
      </c>
      <c r="AV337" s="119">
        <v>354.41</v>
      </c>
      <c r="AW337" s="681">
        <v>99.8</v>
      </c>
      <c r="AX337" s="119">
        <v>354.41</v>
      </c>
      <c r="AY337" s="430">
        <v>450</v>
      </c>
      <c r="AZ337" s="119">
        <v>450</v>
      </c>
      <c r="BA337" s="119">
        <v>450</v>
      </c>
      <c r="BB337" s="119">
        <v>450</v>
      </c>
      <c r="BC337" s="430"/>
      <c r="BD337" s="430"/>
      <c r="BE337" s="731" t="e">
        <f>BD337/BC337*100</f>
        <v>#DIV/0!</v>
      </c>
      <c r="BF337" s="824">
        <v>450</v>
      </c>
      <c r="BG337" s="120">
        <v>450</v>
      </c>
      <c r="BH337" s="120">
        <v>450</v>
      </c>
    </row>
    <row r="338" spans="1:60" s="511" customFormat="1" ht="12" customHeight="1">
      <c r="A338" s="537"/>
      <c r="B338" s="538"/>
      <c r="C338" s="538"/>
      <c r="D338" s="538"/>
      <c r="E338" s="538"/>
      <c r="F338" s="538"/>
      <c r="G338" s="538"/>
      <c r="H338" s="538"/>
      <c r="I338" s="538"/>
      <c r="J338" s="538"/>
      <c r="K338" s="538"/>
      <c r="L338" s="538"/>
      <c r="M338" s="538"/>
      <c r="N338" s="538"/>
      <c r="O338" s="538"/>
      <c r="P338" s="538"/>
      <c r="Q338" s="538"/>
      <c r="R338" s="538"/>
      <c r="S338" s="538"/>
      <c r="T338" s="538"/>
      <c r="U338" s="538"/>
      <c r="V338" s="538"/>
      <c r="W338" s="538"/>
      <c r="X338" s="539"/>
      <c r="Y338" s="538"/>
      <c r="Z338" s="538"/>
      <c r="AA338" s="538"/>
      <c r="AB338" s="538"/>
      <c r="AE338" s="538"/>
      <c r="AF338" s="538"/>
      <c r="AG338" s="539"/>
      <c r="AH338" s="539"/>
      <c r="AI338" s="539"/>
      <c r="AJ338" s="540"/>
      <c r="AK338" s="540"/>
      <c r="AL338" s="539"/>
      <c r="AM338" s="539"/>
      <c r="AN338" s="539"/>
      <c r="AO338" s="539"/>
      <c r="AP338" s="539"/>
      <c r="AQ338" s="539"/>
      <c r="AR338" s="540"/>
      <c r="AS338" s="539"/>
      <c r="AT338" s="539"/>
      <c r="AU338" s="540"/>
      <c r="AV338" s="539"/>
      <c r="AW338" s="539"/>
      <c r="AX338" s="539"/>
      <c r="AY338" s="783"/>
      <c r="AZ338" s="539"/>
      <c r="BA338" s="665"/>
      <c r="BB338" s="665"/>
      <c r="BC338" s="783"/>
      <c r="BD338" s="539"/>
      <c r="BE338" s="737"/>
      <c r="BF338" s="512"/>
      <c r="BG338" s="512"/>
      <c r="BH338" s="512"/>
    </row>
    <row r="339" spans="1:56" ht="18.75" hidden="1">
      <c r="A339" s="914"/>
      <c r="B339" s="914"/>
      <c r="C339" s="914"/>
      <c r="D339" s="914"/>
      <c r="E339" s="914"/>
      <c r="F339" s="914"/>
      <c r="G339" s="914"/>
      <c r="H339" s="914"/>
      <c r="I339" s="914"/>
      <c r="J339" s="892" t="s">
        <v>216</v>
      </c>
      <c r="K339" s="892"/>
      <c r="L339" s="892"/>
      <c r="M339" s="892"/>
      <c r="N339" s="892"/>
      <c r="O339" s="892"/>
      <c r="P339" s="892"/>
      <c r="Q339" s="112" t="s">
        <v>221</v>
      </c>
      <c r="R339" s="113"/>
      <c r="S339" s="113"/>
      <c r="T339" s="113"/>
      <c r="U339" s="114"/>
      <c r="V339" s="114"/>
      <c r="W339" s="114"/>
      <c r="X339" s="113"/>
      <c r="Y339" s="113"/>
      <c r="Z339" s="113"/>
      <c r="AA339" s="113"/>
      <c r="AB339" s="113"/>
      <c r="AC339" s="112"/>
      <c r="AD339" s="112"/>
      <c r="AE339" s="113"/>
      <c r="AF339" s="113"/>
      <c r="AG339" s="113"/>
      <c r="AH339" s="113"/>
      <c r="AI339" s="113"/>
      <c r="AJ339" s="113"/>
      <c r="AK339" s="113"/>
      <c r="AL339" s="203"/>
      <c r="AM339" s="203"/>
      <c r="AN339" s="203"/>
      <c r="AO339" s="203"/>
      <c r="AP339" s="203"/>
      <c r="AQ339" s="203"/>
      <c r="AR339" s="113"/>
      <c r="AS339" s="203"/>
      <c r="AT339" s="203"/>
      <c r="AU339" s="113"/>
      <c r="AV339" s="113"/>
      <c r="AW339" s="113"/>
      <c r="AX339" s="113"/>
      <c r="AY339" s="784"/>
      <c r="AZ339" s="113"/>
      <c r="BA339" s="113"/>
      <c r="BB339" s="113"/>
      <c r="BC339" s="784"/>
      <c r="BD339" s="113"/>
    </row>
    <row r="340" spans="1:60" s="556" customFormat="1" ht="11.25" hidden="1">
      <c r="A340" s="504"/>
      <c r="B340" s="504"/>
      <c r="C340" s="504"/>
      <c r="D340" s="504"/>
      <c r="E340" s="504"/>
      <c r="F340" s="504"/>
      <c r="G340" s="504"/>
      <c r="H340" s="504"/>
      <c r="I340" s="504"/>
      <c r="J340" s="507"/>
      <c r="K340" s="504"/>
      <c r="L340" s="504"/>
      <c r="M340" s="504"/>
      <c r="N340" s="504"/>
      <c r="O340" s="504"/>
      <c r="P340" s="504"/>
      <c r="Q340" s="504"/>
      <c r="R340" s="505"/>
      <c r="S340" s="505"/>
      <c r="T340" s="505"/>
      <c r="U340" s="506"/>
      <c r="V340" s="506"/>
      <c r="W340" s="506"/>
      <c r="X340" s="505"/>
      <c r="Y340" s="505"/>
      <c r="Z340" s="505"/>
      <c r="AA340" s="505"/>
      <c r="AB340" s="505"/>
      <c r="AC340" s="507"/>
      <c r="AD340" s="507"/>
      <c r="AE340" s="505"/>
      <c r="AF340" s="505"/>
      <c r="AG340" s="505"/>
      <c r="AH340" s="505"/>
      <c r="AI340" s="505"/>
      <c r="AJ340" s="505"/>
      <c r="AK340" s="505"/>
      <c r="AL340" s="508"/>
      <c r="AM340" s="508"/>
      <c r="AN340" s="508"/>
      <c r="AO340" s="508"/>
      <c r="AP340" s="508"/>
      <c r="AQ340" s="508"/>
      <c r="AR340" s="505"/>
      <c r="AS340" s="508"/>
      <c r="AT340" s="508"/>
      <c r="AU340" s="505"/>
      <c r="AV340" s="505"/>
      <c r="AW340" s="505"/>
      <c r="AX340" s="505"/>
      <c r="AY340" s="775"/>
      <c r="AZ340" s="505"/>
      <c r="BA340" s="505"/>
      <c r="BB340" s="505"/>
      <c r="BC340" s="775"/>
      <c r="BD340" s="505"/>
      <c r="BE340" s="738"/>
      <c r="BF340" s="837"/>
      <c r="BG340" s="837"/>
      <c r="BH340" s="837"/>
    </row>
    <row r="341" spans="1:60" s="72" customFormat="1" ht="15.75" customHeight="1" hidden="1">
      <c r="A341" s="111" t="s">
        <v>306</v>
      </c>
      <c r="B341" s="29"/>
      <c r="C341" s="29"/>
      <c r="D341" s="29"/>
      <c r="E341" s="29"/>
      <c r="F341" s="896" t="s">
        <v>306</v>
      </c>
      <c r="G341" s="896"/>
      <c r="H341" s="896"/>
      <c r="I341" s="896"/>
      <c r="J341" s="896"/>
      <c r="K341" s="896"/>
      <c r="L341" s="896"/>
      <c r="M341" s="948" t="s">
        <v>330</v>
      </c>
      <c r="N341" s="949"/>
      <c r="O341" s="949"/>
      <c r="P341" s="949"/>
      <c r="Q341" s="949"/>
      <c r="R341" s="949"/>
      <c r="S341" s="949"/>
      <c r="T341" s="949"/>
      <c r="U341" s="949"/>
      <c r="V341" s="949"/>
      <c r="W341" s="949"/>
      <c r="X341" s="949"/>
      <c r="Y341" s="949"/>
      <c r="Z341" s="949"/>
      <c r="AA341" s="949"/>
      <c r="AB341" s="949"/>
      <c r="AC341" s="949"/>
      <c r="AD341" s="949"/>
      <c r="AE341" s="949"/>
      <c r="AF341" s="949"/>
      <c r="AG341" s="949"/>
      <c r="AH341" s="949"/>
      <c r="AI341" s="949"/>
      <c r="AJ341" s="949"/>
      <c r="AK341" s="949"/>
      <c r="AL341" s="949"/>
      <c r="AM341" s="949"/>
      <c r="AN341" s="949"/>
      <c r="AO341" s="949"/>
      <c r="AP341" s="949"/>
      <c r="AQ341" s="949"/>
      <c r="AR341" s="949"/>
      <c r="AS341" s="949"/>
      <c r="AT341" s="949"/>
      <c r="AU341" s="949"/>
      <c r="AV341" s="949"/>
      <c r="AW341" s="949"/>
      <c r="AX341" s="949"/>
      <c r="AY341" s="949"/>
      <c r="AZ341" s="950"/>
      <c r="BA341" s="667"/>
      <c r="BB341" s="667"/>
      <c r="BC341" s="796"/>
      <c r="BD341" s="667"/>
      <c r="BE341" s="727"/>
      <c r="BF341" s="823"/>
      <c r="BG341" s="823"/>
      <c r="BH341" s="823"/>
    </row>
    <row r="342" spans="1:60" s="1" customFormat="1" ht="15.75" customHeight="1" hidden="1">
      <c r="A342" s="20" t="s">
        <v>307</v>
      </c>
      <c r="B342" s="29"/>
      <c r="C342" s="29"/>
      <c r="D342" s="29"/>
      <c r="E342" s="29"/>
      <c r="F342" s="933"/>
      <c r="G342" s="933"/>
      <c r="H342" s="933"/>
      <c r="I342" s="933"/>
      <c r="J342" s="933"/>
      <c r="K342" s="933"/>
      <c r="L342" s="933"/>
      <c r="M342" s="900"/>
      <c r="N342" s="900"/>
      <c r="O342" s="900"/>
      <c r="P342" s="900"/>
      <c r="Q342" s="900"/>
      <c r="R342" s="900"/>
      <c r="S342" s="900"/>
      <c r="T342" s="900"/>
      <c r="U342" s="900"/>
      <c r="V342" s="900"/>
      <c r="W342" s="900"/>
      <c r="X342" s="900"/>
      <c r="Y342" s="900"/>
      <c r="Z342" s="900"/>
      <c r="AA342" s="900"/>
      <c r="AB342" s="110"/>
      <c r="AC342" s="17"/>
      <c r="AD342" s="17"/>
      <c r="AE342" s="17"/>
      <c r="AF342" s="17"/>
      <c r="AG342" s="188"/>
      <c r="AH342" s="188"/>
      <c r="AI342" s="188"/>
      <c r="AJ342" s="188"/>
      <c r="AK342" s="188"/>
      <c r="AL342" s="204"/>
      <c r="AM342" s="204"/>
      <c r="AN342" s="204"/>
      <c r="AO342" s="204"/>
      <c r="AP342" s="204"/>
      <c r="AQ342" s="204"/>
      <c r="AR342" s="188"/>
      <c r="AS342" s="204"/>
      <c r="AT342" s="204"/>
      <c r="AU342" s="188"/>
      <c r="AV342" s="188"/>
      <c r="AW342" s="188"/>
      <c r="AX342" s="188"/>
      <c r="AY342" s="785"/>
      <c r="AZ342" s="188"/>
      <c r="BA342" s="666"/>
      <c r="BB342" s="666"/>
      <c r="BC342" s="785"/>
      <c r="BD342" s="188"/>
      <c r="BE342" s="728"/>
      <c r="BF342" s="186"/>
      <c r="BG342" s="186"/>
      <c r="BH342" s="186"/>
    </row>
    <row r="343" spans="1:60" s="504" customFormat="1" ht="11.25" hidden="1">
      <c r="A343" s="552"/>
      <c r="B343" s="553"/>
      <c r="C343" s="553"/>
      <c r="D343" s="553"/>
      <c r="E343" s="502"/>
      <c r="F343" s="542"/>
      <c r="G343" s="542"/>
      <c r="H343" s="542"/>
      <c r="I343" s="542"/>
      <c r="J343" s="542"/>
      <c r="K343" s="542"/>
      <c r="L343" s="542"/>
      <c r="M343" s="543"/>
      <c r="N343" s="503"/>
      <c r="O343" s="503"/>
      <c r="P343" s="503"/>
      <c r="Q343" s="503"/>
      <c r="R343" s="503"/>
      <c r="S343" s="503"/>
      <c r="U343" s="505"/>
      <c r="V343" s="505"/>
      <c r="W343" s="505"/>
      <c r="X343" s="505"/>
      <c r="Y343" s="505"/>
      <c r="Z343" s="505"/>
      <c r="AA343" s="506"/>
      <c r="AB343" s="506"/>
      <c r="AC343" s="507"/>
      <c r="AD343" s="507"/>
      <c r="AE343" s="505"/>
      <c r="AF343" s="505"/>
      <c r="AG343" s="505"/>
      <c r="AH343" s="505"/>
      <c r="AI343" s="505"/>
      <c r="AJ343" s="505"/>
      <c r="AK343" s="505"/>
      <c r="AL343" s="508"/>
      <c r="AM343" s="508"/>
      <c r="AN343" s="508"/>
      <c r="AO343" s="508"/>
      <c r="AP343" s="517"/>
      <c r="AQ343" s="509"/>
      <c r="AR343" s="505"/>
      <c r="AS343" s="508"/>
      <c r="AT343" s="508"/>
      <c r="AU343" s="505"/>
      <c r="AV343" s="505"/>
      <c r="AW343" s="505"/>
      <c r="AX343" s="505"/>
      <c r="AY343" s="775"/>
      <c r="AZ343" s="505"/>
      <c r="BA343" s="505"/>
      <c r="BB343" s="505"/>
      <c r="BC343" s="775"/>
      <c r="BD343" s="505"/>
      <c r="BE343" s="502"/>
      <c r="BF343" s="579"/>
      <c r="BG343" s="579"/>
      <c r="BH343" s="579"/>
    </row>
    <row r="344" spans="1:56" ht="39" customHeight="1" hidden="1" thickBot="1">
      <c r="A344" s="886" t="s">
        <v>0</v>
      </c>
      <c r="B344" s="886"/>
      <c r="C344" s="886"/>
      <c r="D344" s="10" t="s">
        <v>1</v>
      </c>
      <c r="E344" s="412" t="s">
        <v>574</v>
      </c>
      <c r="F344" s="887" t="s">
        <v>196</v>
      </c>
      <c r="G344" s="888"/>
      <c r="H344" s="888"/>
      <c r="I344" s="889"/>
      <c r="J344" s="890" t="s">
        <v>195</v>
      </c>
      <c r="K344" s="888"/>
      <c r="L344" s="888"/>
      <c r="M344" s="888"/>
      <c r="N344" s="888"/>
      <c r="O344" s="891"/>
      <c r="P344" s="414" t="s">
        <v>311</v>
      </c>
      <c r="Q344" s="413" t="s">
        <v>302</v>
      </c>
      <c r="R344" s="408" t="s">
        <v>377</v>
      </c>
      <c r="S344" s="408" t="s">
        <v>179</v>
      </c>
      <c r="T344" s="408" t="s">
        <v>378</v>
      </c>
      <c r="U344" s="409" t="s">
        <v>180</v>
      </c>
      <c r="V344" s="409" t="s">
        <v>379</v>
      </c>
      <c r="W344" s="409" t="s">
        <v>381</v>
      </c>
      <c r="X344" s="408"/>
      <c r="Y344" s="408" t="s">
        <v>421</v>
      </c>
      <c r="Z344" s="410" t="s">
        <v>427</v>
      </c>
      <c r="AA344" s="408" t="s">
        <v>181</v>
      </c>
      <c r="AB344" s="408" t="s">
        <v>380</v>
      </c>
      <c r="AC344" s="411"/>
      <c r="AD344" s="411"/>
      <c r="AE344" s="410" t="s">
        <v>422</v>
      </c>
      <c r="AF344" s="410" t="s">
        <v>437</v>
      </c>
      <c r="AG344" s="410" t="s">
        <v>436</v>
      </c>
      <c r="AH344" s="415" t="s">
        <v>434</v>
      </c>
      <c r="AI344" s="417" t="s">
        <v>465</v>
      </c>
      <c r="AJ344" s="416" t="s">
        <v>435</v>
      </c>
      <c r="AK344" s="410" t="s">
        <v>507</v>
      </c>
      <c r="AL344" s="415" t="s">
        <v>506</v>
      </c>
      <c r="AM344" s="417" t="s">
        <v>571</v>
      </c>
      <c r="AN344" s="427" t="s">
        <v>577</v>
      </c>
      <c r="AO344" s="417" t="s">
        <v>583</v>
      </c>
      <c r="AP344" s="428" t="s">
        <v>591</v>
      </c>
      <c r="AQ344" s="428" t="s">
        <v>644</v>
      </c>
      <c r="AR344" s="426" t="s">
        <v>650</v>
      </c>
      <c r="AS344" s="417" t="s">
        <v>657</v>
      </c>
      <c r="AT344" s="632" t="s">
        <v>732</v>
      </c>
      <c r="AU344" s="640" t="s">
        <v>747</v>
      </c>
      <c r="AV344" s="640" t="s">
        <v>784</v>
      </c>
      <c r="AW344" s="646" t="s">
        <v>785</v>
      </c>
      <c r="AX344" s="498" t="s">
        <v>758</v>
      </c>
      <c r="AY344" s="772" t="s">
        <v>801</v>
      </c>
      <c r="AZ344" s="715" t="s">
        <v>605</v>
      </c>
      <c r="BA344" s="716" t="s">
        <v>781</v>
      </c>
      <c r="BB344" s="716" t="s">
        <v>782</v>
      </c>
      <c r="BC344" s="772" t="s">
        <v>802</v>
      </c>
      <c r="BD344" s="714" t="s">
        <v>803</v>
      </c>
    </row>
    <row r="345" spans="1:60" s="1" customFormat="1" ht="15.75" hidden="1">
      <c r="A345" s="12">
        <v>3</v>
      </c>
      <c r="B345" s="13">
        <v>3</v>
      </c>
      <c r="C345" s="13" t="s">
        <v>12</v>
      </c>
      <c r="D345" s="11" t="s">
        <v>3</v>
      </c>
      <c r="E345" s="189">
        <v>205</v>
      </c>
      <c r="F345" s="10" t="s">
        <v>79</v>
      </c>
      <c r="G345" s="11" t="s">
        <v>11</v>
      </c>
      <c r="H345" s="11" t="s">
        <v>2</v>
      </c>
      <c r="I345" s="154"/>
      <c r="J345" s="10" t="s">
        <v>6</v>
      </c>
      <c r="K345" s="11" t="s">
        <v>12</v>
      </c>
      <c r="L345" s="11" t="s">
        <v>24</v>
      </c>
      <c r="M345" s="11" t="s">
        <v>15</v>
      </c>
      <c r="N345" s="11"/>
      <c r="O345" s="11">
        <v>2</v>
      </c>
      <c r="P345" s="22" t="s">
        <v>7</v>
      </c>
      <c r="Q345" s="79" t="s">
        <v>537</v>
      </c>
      <c r="R345" s="32">
        <v>1700</v>
      </c>
      <c r="S345" s="32">
        <v>0</v>
      </c>
      <c r="T345" s="33">
        <v>0</v>
      </c>
      <c r="U345" s="34">
        <v>-1616.74</v>
      </c>
      <c r="V345" s="34">
        <v>0</v>
      </c>
      <c r="W345" s="143" t="e">
        <f>V345/T345</f>
        <v>#DIV/0!</v>
      </c>
      <c r="X345" s="32"/>
      <c r="Y345" s="32">
        <v>1650</v>
      </c>
      <c r="Z345" s="32">
        <v>1650</v>
      </c>
      <c r="AA345" s="32">
        <v>1650</v>
      </c>
      <c r="AB345" s="32">
        <v>1650</v>
      </c>
      <c r="AC345" s="4"/>
      <c r="AD345" s="4"/>
      <c r="AE345" s="32">
        <v>0</v>
      </c>
      <c r="AF345" s="32">
        <v>1616.74</v>
      </c>
      <c r="AG345" s="32">
        <v>1650</v>
      </c>
      <c r="AH345" s="32">
        <v>1062.94</v>
      </c>
      <c r="AI345" s="32">
        <v>1100.58</v>
      </c>
      <c r="AJ345" s="67">
        <v>1400</v>
      </c>
      <c r="AK345" s="32">
        <v>1701</v>
      </c>
      <c r="AL345" s="32">
        <v>1700.86</v>
      </c>
      <c r="AM345" s="32">
        <v>1700</v>
      </c>
      <c r="AN345" s="32">
        <v>1700</v>
      </c>
      <c r="AO345" s="32">
        <v>1700</v>
      </c>
      <c r="AP345" s="32">
        <v>1700</v>
      </c>
      <c r="AQ345" s="32">
        <v>1164</v>
      </c>
      <c r="AR345" s="67">
        <v>1200</v>
      </c>
      <c r="AS345" s="32">
        <v>1163.96</v>
      </c>
      <c r="AT345" s="32">
        <v>1000</v>
      </c>
      <c r="AU345" s="32">
        <v>0</v>
      </c>
      <c r="AV345" s="32">
        <v>0</v>
      </c>
      <c r="AW345" s="32">
        <v>0</v>
      </c>
      <c r="AX345" s="32">
        <v>0</v>
      </c>
      <c r="AY345" s="234">
        <v>0</v>
      </c>
      <c r="AZ345" s="32"/>
      <c r="BA345" s="119">
        <v>0</v>
      </c>
      <c r="BB345" s="119">
        <v>0</v>
      </c>
      <c r="BC345" s="234">
        <v>0</v>
      </c>
      <c r="BD345" s="234">
        <v>0</v>
      </c>
      <c r="BE345" s="728"/>
      <c r="BF345" s="186"/>
      <c r="BG345" s="186"/>
      <c r="BH345" s="186"/>
    </row>
    <row r="346" spans="1:60" s="511" customFormat="1" ht="12" customHeight="1">
      <c r="A346" s="537"/>
      <c r="B346" s="538"/>
      <c r="C346" s="538"/>
      <c r="D346" s="538"/>
      <c r="E346" s="538"/>
      <c r="F346" s="538"/>
      <c r="G346" s="538"/>
      <c r="H346" s="538"/>
      <c r="I346" s="538"/>
      <c r="J346" s="538"/>
      <c r="K346" s="538"/>
      <c r="L346" s="538"/>
      <c r="M346" s="538"/>
      <c r="N346" s="538"/>
      <c r="O346" s="538"/>
      <c r="P346" s="538"/>
      <c r="Q346" s="538"/>
      <c r="R346" s="538"/>
      <c r="S346" s="538"/>
      <c r="T346" s="538"/>
      <c r="U346" s="538"/>
      <c r="V346" s="538"/>
      <c r="W346" s="538"/>
      <c r="X346" s="539"/>
      <c r="Y346" s="538"/>
      <c r="Z346" s="538"/>
      <c r="AA346" s="538"/>
      <c r="AB346" s="538"/>
      <c r="AE346" s="538"/>
      <c r="AF346" s="538"/>
      <c r="AG346" s="539"/>
      <c r="AH346" s="539"/>
      <c r="AI346" s="539"/>
      <c r="AJ346" s="540"/>
      <c r="AK346" s="540"/>
      <c r="AL346" s="539"/>
      <c r="AM346" s="539"/>
      <c r="AN346" s="539"/>
      <c r="AO346" s="539"/>
      <c r="AP346" s="539"/>
      <c r="AQ346" s="539"/>
      <c r="AR346" s="540"/>
      <c r="AS346" s="539"/>
      <c r="AT346" s="539"/>
      <c r="AU346" s="540"/>
      <c r="AV346" s="539"/>
      <c r="AW346" s="539"/>
      <c r="AX346" s="539"/>
      <c r="AY346" s="783"/>
      <c r="AZ346" s="539"/>
      <c r="BA346" s="665"/>
      <c r="BB346" s="665"/>
      <c r="BC346" s="783"/>
      <c r="BD346" s="539"/>
      <c r="BE346" s="737"/>
      <c r="BF346" s="512"/>
      <c r="BG346" s="512"/>
      <c r="BH346" s="512"/>
    </row>
    <row r="347" spans="1:56" ht="18.75">
      <c r="A347" s="914"/>
      <c r="B347" s="914"/>
      <c r="C347" s="914"/>
      <c r="D347" s="914"/>
      <c r="E347" s="914"/>
      <c r="F347" s="914"/>
      <c r="G347" s="914"/>
      <c r="H347" s="914"/>
      <c r="I347" s="914"/>
      <c r="J347" s="892" t="s">
        <v>217</v>
      </c>
      <c r="K347" s="892"/>
      <c r="L347" s="892"/>
      <c r="M347" s="892"/>
      <c r="N347" s="892"/>
      <c r="O347" s="892"/>
      <c r="P347" s="892"/>
      <c r="Q347" s="112" t="s">
        <v>222</v>
      </c>
      <c r="R347" s="113"/>
      <c r="S347" s="113"/>
      <c r="T347" s="113"/>
      <c r="U347" s="114"/>
      <c r="V347" s="114"/>
      <c r="W347" s="114"/>
      <c r="X347" s="113"/>
      <c r="Y347" s="113"/>
      <c r="Z347" s="113"/>
      <c r="AA347" s="113"/>
      <c r="AB347" s="113"/>
      <c r="AC347" s="112"/>
      <c r="AD347" s="112"/>
      <c r="AE347" s="113"/>
      <c r="AF347" s="113"/>
      <c r="AG347" s="113"/>
      <c r="AH347" s="113"/>
      <c r="AI347" s="113"/>
      <c r="AJ347" s="113"/>
      <c r="AK347" s="113"/>
      <c r="AL347" s="203"/>
      <c r="AM347" s="203"/>
      <c r="AN347" s="203"/>
      <c r="AO347" s="203"/>
      <c r="AP347" s="203"/>
      <c r="AQ347" s="203"/>
      <c r="AR347" s="113"/>
      <c r="AS347" s="203"/>
      <c r="AT347" s="203"/>
      <c r="AU347" s="113"/>
      <c r="AV347" s="113"/>
      <c r="AW347" s="113"/>
      <c r="AX347" s="113"/>
      <c r="AY347" s="784"/>
      <c r="AZ347" s="113"/>
      <c r="BA347" s="113"/>
      <c r="BB347" s="113"/>
      <c r="BC347" s="784"/>
      <c r="BD347" s="113"/>
    </row>
    <row r="348" spans="1:60" s="511" customFormat="1" ht="11.25">
      <c r="A348" s="504"/>
      <c r="B348" s="504"/>
      <c r="C348" s="504"/>
      <c r="D348" s="504"/>
      <c r="E348" s="504"/>
      <c r="F348" s="504"/>
      <c r="G348" s="504"/>
      <c r="H348" s="504"/>
      <c r="I348" s="504"/>
      <c r="J348" s="507"/>
      <c r="K348" s="504"/>
      <c r="L348" s="504"/>
      <c r="M348" s="504"/>
      <c r="N348" s="504"/>
      <c r="O348" s="504"/>
      <c r="P348" s="504"/>
      <c r="Q348" s="504"/>
      <c r="R348" s="505"/>
      <c r="S348" s="505"/>
      <c r="T348" s="505"/>
      <c r="U348" s="506"/>
      <c r="V348" s="506"/>
      <c r="W348" s="506"/>
      <c r="X348" s="505"/>
      <c r="Y348" s="505"/>
      <c r="Z348" s="505"/>
      <c r="AA348" s="505"/>
      <c r="AB348" s="505"/>
      <c r="AC348" s="507"/>
      <c r="AD348" s="507"/>
      <c r="AE348" s="505"/>
      <c r="AF348" s="505"/>
      <c r="AG348" s="505"/>
      <c r="AH348" s="505"/>
      <c r="AI348" s="505"/>
      <c r="AJ348" s="505"/>
      <c r="AK348" s="505"/>
      <c r="AL348" s="508"/>
      <c r="AM348" s="508"/>
      <c r="AN348" s="508"/>
      <c r="AO348" s="508"/>
      <c r="AP348" s="508"/>
      <c r="AQ348" s="508"/>
      <c r="AR348" s="505"/>
      <c r="AS348" s="508"/>
      <c r="AT348" s="508"/>
      <c r="AU348" s="505"/>
      <c r="AV348" s="505"/>
      <c r="AW348" s="505"/>
      <c r="AX348" s="505"/>
      <c r="AY348" s="775"/>
      <c r="AZ348" s="505"/>
      <c r="BA348" s="505"/>
      <c r="BB348" s="505"/>
      <c r="BC348" s="775"/>
      <c r="BD348" s="505"/>
      <c r="BE348" s="737"/>
      <c r="BF348" s="512"/>
      <c r="BG348" s="512"/>
      <c r="BH348" s="512"/>
    </row>
    <row r="349" spans="1:60" ht="15.75" customHeight="1">
      <c r="A349" s="111" t="s">
        <v>306</v>
      </c>
      <c r="B349" s="29"/>
      <c r="C349" s="29"/>
      <c r="D349" s="29"/>
      <c r="E349" s="29"/>
      <c r="F349" s="896" t="s">
        <v>306</v>
      </c>
      <c r="G349" s="896"/>
      <c r="H349" s="896"/>
      <c r="I349" s="896"/>
      <c r="J349" s="896"/>
      <c r="K349" s="896"/>
      <c r="L349" s="896"/>
      <c r="M349" s="884" t="s">
        <v>331</v>
      </c>
      <c r="N349" s="884"/>
      <c r="O349" s="884"/>
      <c r="P349" s="884"/>
      <c r="Q349" s="884"/>
      <c r="R349" s="884"/>
      <c r="S349" s="884"/>
      <c r="T349" s="884"/>
      <c r="U349" s="884"/>
      <c r="V349" s="884"/>
      <c r="W349" s="884"/>
      <c r="X349" s="884"/>
      <c r="Y349" s="884"/>
      <c r="Z349" s="884"/>
      <c r="AA349" s="884"/>
      <c r="AB349" s="884"/>
      <c r="AC349" s="884"/>
      <c r="AD349" s="884"/>
      <c r="AE349" s="884"/>
      <c r="AF349" s="884"/>
      <c r="AG349" s="884"/>
      <c r="AH349" s="884"/>
      <c r="AI349" s="884"/>
      <c r="AJ349" s="884"/>
      <c r="AK349" s="884"/>
      <c r="AL349" s="884"/>
      <c r="AM349" s="884"/>
      <c r="AN349" s="884"/>
      <c r="AO349" s="884"/>
      <c r="AP349" s="884"/>
      <c r="AQ349" s="884"/>
      <c r="AR349" s="884"/>
      <c r="AS349" s="884"/>
      <c r="AT349" s="884"/>
      <c r="AU349" s="884"/>
      <c r="AV349" s="884"/>
      <c r="AW349" s="884"/>
      <c r="AX349" s="884"/>
      <c r="AY349" s="884"/>
      <c r="AZ349" s="884"/>
      <c r="BA349" s="884"/>
      <c r="BB349" s="884"/>
      <c r="BC349" s="884"/>
      <c r="BD349" s="884"/>
      <c r="BE349" s="884"/>
      <c r="BF349" s="884"/>
      <c r="BG349" s="884"/>
      <c r="BH349" s="884"/>
    </row>
    <row r="350" spans="1:60" s="112" customFormat="1" ht="15.75" customHeight="1">
      <c r="A350" s="20" t="s">
        <v>307</v>
      </c>
      <c r="B350" s="29"/>
      <c r="C350" s="29"/>
      <c r="D350" s="29"/>
      <c r="E350" s="29"/>
      <c r="F350" s="933" t="s">
        <v>312</v>
      </c>
      <c r="G350" s="933"/>
      <c r="H350" s="933"/>
      <c r="I350" s="933"/>
      <c r="J350" s="933"/>
      <c r="K350" s="933"/>
      <c r="L350" s="933"/>
      <c r="M350" s="900" t="s">
        <v>332</v>
      </c>
      <c r="N350" s="900"/>
      <c r="O350" s="900"/>
      <c r="P350" s="900"/>
      <c r="Q350" s="900"/>
      <c r="R350" s="900"/>
      <c r="S350" s="900"/>
      <c r="T350" s="900"/>
      <c r="U350" s="900"/>
      <c r="V350" s="900"/>
      <c r="W350" s="900"/>
      <c r="X350" s="900"/>
      <c r="Y350" s="900"/>
      <c r="Z350" s="900"/>
      <c r="AA350" s="900"/>
      <c r="AB350" s="110"/>
      <c r="AC350" s="17"/>
      <c r="AD350" s="17"/>
      <c r="AE350" s="17"/>
      <c r="AF350" s="17"/>
      <c r="AG350" s="188"/>
      <c r="AH350" s="188"/>
      <c r="AI350" s="188"/>
      <c r="AJ350" s="188"/>
      <c r="AK350" s="188"/>
      <c r="AL350" s="204"/>
      <c r="AM350" s="204"/>
      <c r="AN350" s="204"/>
      <c r="AO350" s="204"/>
      <c r="AP350" s="204"/>
      <c r="AQ350" s="204"/>
      <c r="AR350" s="188"/>
      <c r="AS350" s="204"/>
      <c r="AT350" s="204"/>
      <c r="AU350" s="188"/>
      <c r="AV350" s="188"/>
      <c r="AW350" s="188"/>
      <c r="AX350" s="188"/>
      <c r="AY350" s="785"/>
      <c r="AZ350" s="188"/>
      <c r="BA350" s="666"/>
      <c r="BB350" s="666"/>
      <c r="BC350" s="785"/>
      <c r="BD350" s="188"/>
      <c r="BE350" s="725"/>
      <c r="BF350" s="836"/>
      <c r="BG350" s="836"/>
      <c r="BH350" s="836"/>
    </row>
    <row r="351" spans="1:60" s="72" customFormat="1" ht="10.5" customHeight="1" thickBot="1">
      <c r="A351" s="552"/>
      <c r="B351" s="553"/>
      <c r="C351" s="553"/>
      <c r="D351" s="553"/>
      <c r="E351" s="502"/>
      <c r="F351" s="542"/>
      <c r="G351" s="542"/>
      <c r="H351" s="542"/>
      <c r="I351" s="542"/>
      <c r="J351" s="542"/>
      <c r="K351" s="542"/>
      <c r="L351" s="542"/>
      <c r="M351" s="543"/>
      <c r="N351" s="503"/>
      <c r="O351" s="503"/>
      <c r="P351" s="503"/>
      <c r="Q351" s="503"/>
      <c r="R351" s="503"/>
      <c r="S351" s="503"/>
      <c r="T351" s="504"/>
      <c r="U351" s="505"/>
      <c r="V351" s="505"/>
      <c r="W351" s="505"/>
      <c r="X351" s="505"/>
      <c r="Y351" s="505"/>
      <c r="Z351" s="505"/>
      <c r="AA351" s="506"/>
      <c r="AB351" s="506"/>
      <c r="AC351" s="507"/>
      <c r="AD351" s="507"/>
      <c r="AE351" s="505"/>
      <c r="AF351" s="505"/>
      <c r="AG351" s="505"/>
      <c r="AH351" s="505"/>
      <c r="AI351" s="505"/>
      <c r="AJ351" s="505"/>
      <c r="AK351" s="505"/>
      <c r="AL351" s="508"/>
      <c r="AM351" s="508"/>
      <c r="AN351" s="508"/>
      <c r="AO351" s="508"/>
      <c r="AP351" s="517"/>
      <c r="AQ351" s="509"/>
      <c r="AR351" s="505"/>
      <c r="AS351" s="508"/>
      <c r="AT351" s="508"/>
      <c r="AU351" s="505"/>
      <c r="AV351" s="505"/>
      <c r="AW351" s="505"/>
      <c r="AX351" s="505"/>
      <c r="AY351" s="775"/>
      <c r="AZ351" s="505"/>
      <c r="BA351" s="505"/>
      <c r="BB351" s="505"/>
      <c r="BC351" s="775"/>
      <c r="BD351" s="505"/>
      <c r="BE351" s="727"/>
      <c r="BF351" s="823"/>
      <c r="BG351" s="823"/>
      <c r="BH351" s="823"/>
    </row>
    <row r="352" spans="1:60" ht="39" customHeight="1" thickBot="1">
      <c r="A352" s="886" t="s">
        <v>0</v>
      </c>
      <c r="B352" s="886"/>
      <c r="C352" s="886"/>
      <c r="D352" s="10" t="s">
        <v>1</v>
      </c>
      <c r="E352" s="412" t="s">
        <v>574</v>
      </c>
      <c r="F352" s="887" t="s">
        <v>196</v>
      </c>
      <c r="G352" s="888"/>
      <c r="H352" s="888"/>
      <c r="I352" s="889"/>
      <c r="J352" s="890" t="s">
        <v>195</v>
      </c>
      <c r="K352" s="888"/>
      <c r="L352" s="888"/>
      <c r="M352" s="888"/>
      <c r="N352" s="888"/>
      <c r="O352" s="891"/>
      <c r="P352" s="414" t="s">
        <v>311</v>
      </c>
      <c r="Q352" s="413" t="s">
        <v>302</v>
      </c>
      <c r="R352" s="408" t="s">
        <v>377</v>
      </c>
      <c r="S352" s="408" t="s">
        <v>179</v>
      </c>
      <c r="T352" s="408" t="s">
        <v>378</v>
      </c>
      <c r="U352" s="409" t="s">
        <v>180</v>
      </c>
      <c r="V352" s="409" t="s">
        <v>379</v>
      </c>
      <c r="W352" s="409" t="s">
        <v>381</v>
      </c>
      <c r="X352" s="408"/>
      <c r="Y352" s="408" t="s">
        <v>421</v>
      </c>
      <c r="Z352" s="410" t="s">
        <v>427</v>
      </c>
      <c r="AA352" s="408" t="s">
        <v>181</v>
      </c>
      <c r="AB352" s="408" t="s">
        <v>380</v>
      </c>
      <c r="AC352" s="411"/>
      <c r="AD352" s="411"/>
      <c r="AE352" s="410" t="s">
        <v>422</v>
      </c>
      <c r="AF352" s="410" t="s">
        <v>437</v>
      </c>
      <c r="AG352" s="410" t="s">
        <v>436</v>
      </c>
      <c r="AH352" s="415" t="s">
        <v>434</v>
      </c>
      <c r="AI352" s="417" t="s">
        <v>465</v>
      </c>
      <c r="AJ352" s="416" t="s">
        <v>435</v>
      </c>
      <c r="AK352" s="410" t="s">
        <v>507</v>
      </c>
      <c r="AL352" s="415" t="s">
        <v>506</v>
      </c>
      <c r="AM352" s="417" t="s">
        <v>571</v>
      </c>
      <c r="AN352" s="427" t="s">
        <v>577</v>
      </c>
      <c r="AO352" s="417" t="s">
        <v>583</v>
      </c>
      <c r="AP352" s="428" t="s">
        <v>591</v>
      </c>
      <c r="AQ352" s="428" t="s">
        <v>644</v>
      </c>
      <c r="AR352" s="426" t="s">
        <v>650</v>
      </c>
      <c r="AS352" s="417" t="s">
        <v>657</v>
      </c>
      <c r="AT352" s="632" t="s">
        <v>732</v>
      </c>
      <c r="AU352" s="640" t="s">
        <v>850</v>
      </c>
      <c r="AV352" s="640" t="s">
        <v>849</v>
      </c>
      <c r="AW352" s="646" t="s">
        <v>785</v>
      </c>
      <c r="AX352" s="498" t="s">
        <v>758</v>
      </c>
      <c r="AY352" s="766" t="s">
        <v>801</v>
      </c>
      <c r="AZ352" s="767" t="s">
        <v>605</v>
      </c>
      <c r="BA352" s="768" t="s">
        <v>781</v>
      </c>
      <c r="BB352" s="768" t="s">
        <v>782</v>
      </c>
      <c r="BC352" s="766" t="s">
        <v>889</v>
      </c>
      <c r="BD352" s="714" t="s">
        <v>843</v>
      </c>
      <c r="BE352" s="714" t="s">
        <v>836</v>
      </c>
      <c r="BF352" s="816" t="s">
        <v>852</v>
      </c>
      <c r="BG352" s="640" t="s">
        <v>853</v>
      </c>
      <c r="BH352" s="766" t="s">
        <v>854</v>
      </c>
    </row>
    <row r="353" spans="1:60" s="17" customFormat="1" ht="15.75" customHeight="1">
      <c r="A353" s="12">
        <v>3</v>
      </c>
      <c r="B353" s="13">
        <v>3</v>
      </c>
      <c r="C353" s="13" t="s">
        <v>39</v>
      </c>
      <c r="D353" s="11" t="s">
        <v>3</v>
      </c>
      <c r="E353" s="189">
        <v>226</v>
      </c>
      <c r="F353" s="10" t="s">
        <v>79</v>
      </c>
      <c r="G353" s="11" t="s">
        <v>11</v>
      </c>
      <c r="H353" s="11" t="s">
        <v>2</v>
      </c>
      <c r="I353" s="154"/>
      <c r="J353" s="10" t="s">
        <v>6</v>
      </c>
      <c r="K353" s="11" t="s">
        <v>12</v>
      </c>
      <c r="L353" s="154">
        <v>7</v>
      </c>
      <c r="M353" s="144" t="s">
        <v>15</v>
      </c>
      <c r="N353" s="11">
        <v>3</v>
      </c>
      <c r="O353" s="16"/>
      <c r="P353" s="22" t="s">
        <v>7</v>
      </c>
      <c r="Q353" s="79" t="s">
        <v>814</v>
      </c>
      <c r="R353" s="32">
        <v>600</v>
      </c>
      <c r="S353" s="32">
        <v>0</v>
      </c>
      <c r="T353" s="33">
        <f>R353+S353</f>
        <v>600</v>
      </c>
      <c r="U353" s="34">
        <v>-542.5</v>
      </c>
      <c r="V353" s="34">
        <v>0</v>
      </c>
      <c r="W353" s="143">
        <f>V353/T353</f>
        <v>0</v>
      </c>
      <c r="X353" s="32">
        <v>-250</v>
      </c>
      <c r="Y353" s="32">
        <v>500</v>
      </c>
      <c r="Z353" s="32">
        <v>500</v>
      </c>
      <c r="AA353" s="32">
        <v>600</v>
      </c>
      <c r="AB353" s="32">
        <v>600</v>
      </c>
      <c r="AC353" s="4"/>
      <c r="AD353" s="4"/>
      <c r="AE353" s="32">
        <v>0</v>
      </c>
      <c r="AF353" s="32">
        <v>542.5</v>
      </c>
      <c r="AG353" s="32">
        <v>500</v>
      </c>
      <c r="AH353" s="32">
        <v>253.83</v>
      </c>
      <c r="AI353" s="32">
        <v>345.94</v>
      </c>
      <c r="AJ353" s="67">
        <f>AG353</f>
        <v>500</v>
      </c>
      <c r="AK353" s="32">
        <v>571</v>
      </c>
      <c r="AL353" s="32">
        <v>570.62</v>
      </c>
      <c r="AM353" s="32">
        <v>550</v>
      </c>
      <c r="AN353" s="32">
        <v>550</v>
      </c>
      <c r="AO353" s="32">
        <v>550</v>
      </c>
      <c r="AP353" s="32">
        <v>550</v>
      </c>
      <c r="AQ353" s="32">
        <v>644</v>
      </c>
      <c r="AR353" s="67">
        <f>AM353</f>
        <v>550</v>
      </c>
      <c r="AS353" s="32">
        <v>643.31</v>
      </c>
      <c r="AT353" s="32">
        <v>550</v>
      </c>
      <c r="AU353" s="32">
        <v>623.98</v>
      </c>
      <c r="AV353" s="32">
        <v>256.08</v>
      </c>
      <c r="AW353" s="682">
        <v>39.4</v>
      </c>
      <c r="AX353" s="32">
        <v>0</v>
      </c>
      <c r="AY353" s="234">
        <v>650</v>
      </c>
      <c r="AZ353" s="32">
        <v>650</v>
      </c>
      <c r="BA353" s="119">
        <v>650</v>
      </c>
      <c r="BB353" s="119">
        <v>650</v>
      </c>
      <c r="BC353" s="234">
        <v>800</v>
      </c>
      <c r="BD353" s="234"/>
      <c r="BE353" s="731">
        <f>BD353/BC353*100</f>
        <v>0</v>
      </c>
      <c r="BF353" s="824">
        <v>750</v>
      </c>
      <c r="BG353" s="120">
        <v>750</v>
      </c>
      <c r="BH353" s="120">
        <v>750</v>
      </c>
    </row>
    <row r="354" spans="1:60" s="17" customFormat="1" ht="10.5" customHeight="1">
      <c r="A354" s="537"/>
      <c r="B354" s="538"/>
      <c r="C354" s="538"/>
      <c r="D354" s="538"/>
      <c r="E354" s="538"/>
      <c r="F354" s="538"/>
      <c r="G354" s="538"/>
      <c r="H354" s="538"/>
      <c r="I354" s="538"/>
      <c r="J354" s="538"/>
      <c r="K354" s="538"/>
      <c r="L354" s="538"/>
      <c r="M354" s="538"/>
      <c r="N354" s="538"/>
      <c r="O354" s="538"/>
      <c r="P354" s="538"/>
      <c r="Q354" s="538"/>
      <c r="R354" s="538"/>
      <c r="S354" s="538"/>
      <c r="T354" s="538"/>
      <c r="U354" s="538"/>
      <c r="V354" s="538"/>
      <c r="W354" s="538"/>
      <c r="X354" s="539"/>
      <c r="Y354" s="538"/>
      <c r="Z354" s="538"/>
      <c r="AA354" s="538"/>
      <c r="AB354" s="538"/>
      <c r="AC354" s="511"/>
      <c r="AD354" s="511"/>
      <c r="AE354" s="538"/>
      <c r="AF354" s="538"/>
      <c r="AG354" s="539"/>
      <c r="AH354" s="539"/>
      <c r="AI354" s="539"/>
      <c r="AJ354" s="540"/>
      <c r="AK354" s="540"/>
      <c r="AL354" s="539"/>
      <c r="AM354" s="539"/>
      <c r="AN354" s="539"/>
      <c r="AO354" s="539"/>
      <c r="AP354" s="539"/>
      <c r="AQ354" s="539"/>
      <c r="AR354" s="540"/>
      <c r="AS354" s="539"/>
      <c r="AT354" s="539"/>
      <c r="AU354" s="540"/>
      <c r="AV354" s="539"/>
      <c r="AW354" s="539"/>
      <c r="AX354" s="539"/>
      <c r="AY354" s="783"/>
      <c r="AZ354" s="539"/>
      <c r="BA354" s="665"/>
      <c r="BB354" s="665"/>
      <c r="BC354" s="783"/>
      <c r="BD354" s="539"/>
      <c r="BE354" s="29"/>
      <c r="BF354" s="188"/>
      <c r="BG354" s="188"/>
      <c r="BH354" s="188"/>
    </row>
    <row r="355" spans="1:60" s="1" customFormat="1" ht="18.75">
      <c r="A355" s="914"/>
      <c r="B355" s="914"/>
      <c r="C355" s="914"/>
      <c r="D355" s="914"/>
      <c r="E355" s="914"/>
      <c r="F355" s="914"/>
      <c r="G355" s="914"/>
      <c r="H355" s="914"/>
      <c r="I355" s="914"/>
      <c r="J355" s="892" t="s">
        <v>218</v>
      </c>
      <c r="K355" s="892"/>
      <c r="L355" s="892"/>
      <c r="M355" s="892"/>
      <c r="N355" s="892"/>
      <c r="O355" s="892"/>
      <c r="P355" s="892"/>
      <c r="Q355" s="112" t="s">
        <v>223</v>
      </c>
      <c r="R355" s="113"/>
      <c r="S355" s="113"/>
      <c r="T355" s="113"/>
      <c r="U355" s="114"/>
      <c r="V355" s="114"/>
      <c r="W355" s="114"/>
      <c r="X355" s="113"/>
      <c r="Y355" s="113"/>
      <c r="Z355" s="113"/>
      <c r="AA355" s="113"/>
      <c r="AB355" s="113"/>
      <c r="AC355" s="112"/>
      <c r="AD355" s="112"/>
      <c r="AE355" s="113"/>
      <c r="AF355" s="113"/>
      <c r="AG355" s="113"/>
      <c r="AH355" s="113"/>
      <c r="AI355" s="113"/>
      <c r="AJ355" s="113"/>
      <c r="AK355" s="113"/>
      <c r="AL355" s="203"/>
      <c r="AM355" s="203"/>
      <c r="AN355" s="203"/>
      <c r="AO355" s="203"/>
      <c r="AP355" s="203"/>
      <c r="AQ355" s="203"/>
      <c r="AR355" s="113"/>
      <c r="AS355" s="203"/>
      <c r="AT355" s="203"/>
      <c r="AU355" s="113"/>
      <c r="AV355" s="113"/>
      <c r="AW355" s="113"/>
      <c r="AX355" s="113"/>
      <c r="AY355" s="784"/>
      <c r="AZ355" s="113"/>
      <c r="BA355" s="113"/>
      <c r="BB355" s="113"/>
      <c r="BC355" s="784"/>
      <c r="BD355" s="113"/>
      <c r="BE355" s="728"/>
      <c r="BF355" s="186"/>
      <c r="BG355" s="186"/>
      <c r="BH355" s="186"/>
    </row>
    <row r="356" spans="1:60" s="511" customFormat="1" ht="12" customHeight="1">
      <c r="A356" s="504"/>
      <c r="B356" s="504"/>
      <c r="C356" s="504"/>
      <c r="D356" s="504"/>
      <c r="E356" s="504"/>
      <c r="F356" s="504"/>
      <c r="G356" s="504"/>
      <c r="H356" s="504"/>
      <c r="I356" s="504"/>
      <c r="J356" s="507"/>
      <c r="K356" s="504"/>
      <c r="L356" s="504"/>
      <c r="M356" s="504"/>
      <c r="N356" s="504"/>
      <c r="O356" s="504"/>
      <c r="P356" s="504"/>
      <c r="Q356" s="504"/>
      <c r="R356" s="505"/>
      <c r="S356" s="505"/>
      <c r="T356" s="505"/>
      <c r="U356" s="506"/>
      <c r="V356" s="506"/>
      <c r="W356" s="506"/>
      <c r="X356" s="505"/>
      <c r="Y356" s="505"/>
      <c r="Z356" s="505"/>
      <c r="AA356" s="505"/>
      <c r="AB356" s="505"/>
      <c r="AC356" s="507"/>
      <c r="AD356" s="507"/>
      <c r="AE356" s="505"/>
      <c r="AF356" s="505"/>
      <c r="AG356" s="505"/>
      <c r="AH356" s="505"/>
      <c r="AI356" s="505"/>
      <c r="AJ356" s="505"/>
      <c r="AK356" s="505"/>
      <c r="AL356" s="508"/>
      <c r="AM356" s="508"/>
      <c r="AN356" s="508"/>
      <c r="AO356" s="508"/>
      <c r="AP356" s="508"/>
      <c r="AQ356" s="508"/>
      <c r="AR356" s="505"/>
      <c r="AS356" s="508"/>
      <c r="AT356" s="508"/>
      <c r="AU356" s="505"/>
      <c r="AV356" s="505"/>
      <c r="AW356" s="505"/>
      <c r="AX356" s="505"/>
      <c r="AY356" s="775"/>
      <c r="AZ356" s="505"/>
      <c r="BA356" s="505"/>
      <c r="BB356" s="505"/>
      <c r="BC356" s="775"/>
      <c r="BD356" s="505"/>
      <c r="BE356" s="737"/>
      <c r="BF356" s="512"/>
      <c r="BG356" s="512"/>
      <c r="BH356" s="512"/>
    </row>
    <row r="357" spans="1:60" ht="15.75" customHeight="1">
      <c r="A357" s="111" t="s">
        <v>306</v>
      </c>
      <c r="B357" s="29"/>
      <c r="C357" s="29"/>
      <c r="D357" s="29"/>
      <c r="E357" s="29"/>
      <c r="F357" s="896" t="s">
        <v>306</v>
      </c>
      <c r="G357" s="896"/>
      <c r="H357" s="896"/>
      <c r="I357" s="896"/>
      <c r="J357" s="896"/>
      <c r="K357" s="896"/>
      <c r="L357" s="896"/>
      <c r="M357" s="961" t="s">
        <v>839</v>
      </c>
      <c r="N357" s="961"/>
      <c r="O357" s="961"/>
      <c r="P357" s="961"/>
      <c r="Q357" s="961"/>
      <c r="R357" s="961"/>
      <c r="S357" s="961"/>
      <c r="T357" s="961"/>
      <c r="U357" s="961"/>
      <c r="V357" s="961"/>
      <c r="W357" s="961"/>
      <c r="X357" s="961"/>
      <c r="Y357" s="961"/>
      <c r="Z357" s="961"/>
      <c r="AA357" s="961"/>
      <c r="AB357" s="961"/>
      <c r="AC357" s="961"/>
      <c r="AD357" s="961"/>
      <c r="AE357" s="961"/>
      <c r="AF357" s="961"/>
      <c r="AG357" s="961"/>
      <c r="AH357" s="961"/>
      <c r="AI357" s="961"/>
      <c r="AJ357" s="961"/>
      <c r="AK357" s="961"/>
      <c r="AL357" s="961"/>
      <c r="AM357" s="961"/>
      <c r="AN357" s="961"/>
      <c r="AO357" s="961"/>
      <c r="AP357" s="961"/>
      <c r="AQ357" s="961"/>
      <c r="AR357" s="961"/>
      <c r="AS357" s="961"/>
      <c r="AT357" s="961"/>
      <c r="AU357" s="961"/>
      <c r="AV357" s="961"/>
      <c r="AW357" s="961"/>
      <c r="AX357" s="961"/>
      <c r="AY357" s="961"/>
      <c r="AZ357" s="961"/>
      <c r="BA357" s="961"/>
      <c r="BB357" s="961"/>
      <c r="BC357" s="961"/>
      <c r="BD357" s="961"/>
      <c r="BE357" s="961"/>
      <c r="BF357" s="961"/>
      <c r="BG357" s="961"/>
      <c r="BH357" s="961"/>
    </row>
    <row r="358" spans="1:60" s="511" customFormat="1" ht="15.75">
      <c r="A358" s="20" t="s">
        <v>307</v>
      </c>
      <c r="B358" s="29"/>
      <c r="C358" s="29"/>
      <c r="D358" s="29"/>
      <c r="E358" s="29"/>
      <c r="F358" s="933" t="s">
        <v>312</v>
      </c>
      <c r="G358" s="933"/>
      <c r="H358" s="933"/>
      <c r="I358" s="933"/>
      <c r="J358" s="933"/>
      <c r="K358" s="933"/>
      <c r="L358" s="933"/>
      <c r="M358" s="900" t="s">
        <v>333</v>
      </c>
      <c r="N358" s="900"/>
      <c r="O358" s="900"/>
      <c r="P358" s="900"/>
      <c r="Q358" s="900"/>
      <c r="R358" s="900"/>
      <c r="S358" s="900"/>
      <c r="T358" s="900"/>
      <c r="U358" s="900"/>
      <c r="V358" s="900"/>
      <c r="W358" s="900"/>
      <c r="X358" s="900"/>
      <c r="Y358" s="900"/>
      <c r="Z358" s="900"/>
      <c r="AA358" s="900"/>
      <c r="AB358" s="110"/>
      <c r="AC358" s="17"/>
      <c r="AD358" s="17"/>
      <c r="AE358" s="17"/>
      <c r="AF358" s="17"/>
      <c r="AG358" s="188"/>
      <c r="AH358" s="188"/>
      <c r="AI358" s="188"/>
      <c r="AJ358" s="188"/>
      <c r="AK358" s="188"/>
      <c r="AL358" s="204"/>
      <c r="AM358" s="204"/>
      <c r="AN358" s="204"/>
      <c r="AO358" s="204"/>
      <c r="AP358" s="204"/>
      <c r="AQ358" s="204"/>
      <c r="AR358" s="188"/>
      <c r="AS358" s="204"/>
      <c r="AT358" s="204"/>
      <c r="AU358" s="188"/>
      <c r="AV358" s="188"/>
      <c r="AW358" s="188"/>
      <c r="AX358" s="188"/>
      <c r="AY358" s="785"/>
      <c r="AZ358" s="188"/>
      <c r="BA358" s="666"/>
      <c r="BB358" s="666"/>
      <c r="BC358" s="785"/>
      <c r="BD358" s="188"/>
      <c r="BE358" s="737"/>
      <c r="BF358" s="512"/>
      <c r="BG358" s="512"/>
      <c r="BH358" s="512"/>
    </row>
    <row r="359" spans="1:60" s="72" customFormat="1" ht="10.5" customHeight="1" thickBot="1">
      <c r="A359" s="552"/>
      <c r="B359" s="553"/>
      <c r="C359" s="553"/>
      <c r="D359" s="553"/>
      <c r="E359" s="502"/>
      <c r="F359" s="542"/>
      <c r="G359" s="542"/>
      <c r="H359" s="542"/>
      <c r="I359" s="542"/>
      <c r="J359" s="542"/>
      <c r="K359" s="542"/>
      <c r="L359" s="542"/>
      <c r="M359" s="543"/>
      <c r="N359" s="503"/>
      <c r="O359" s="503"/>
      <c r="P359" s="503"/>
      <c r="Q359" s="503"/>
      <c r="R359" s="503"/>
      <c r="S359" s="503"/>
      <c r="T359" s="504"/>
      <c r="U359" s="505"/>
      <c r="V359" s="505"/>
      <c r="W359" s="505"/>
      <c r="X359" s="505"/>
      <c r="Y359" s="505"/>
      <c r="Z359" s="505"/>
      <c r="AA359" s="506"/>
      <c r="AB359" s="506"/>
      <c r="AC359" s="507"/>
      <c r="AD359" s="507"/>
      <c r="AE359" s="505"/>
      <c r="AF359" s="505"/>
      <c r="AG359" s="505"/>
      <c r="AH359" s="505"/>
      <c r="AI359" s="505"/>
      <c r="AJ359" s="505"/>
      <c r="AK359" s="505"/>
      <c r="AL359" s="508"/>
      <c r="AM359" s="508"/>
      <c r="AN359" s="508"/>
      <c r="AO359" s="508"/>
      <c r="AP359" s="517"/>
      <c r="AQ359" s="509"/>
      <c r="AR359" s="505"/>
      <c r="AS359" s="508"/>
      <c r="AT359" s="508"/>
      <c r="AU359" s="505"/>
      <c r="AV359" s="505"/>
      <c r="AW359" s="505"/>
      <c r="AX359" s="505"/>
      <c r="AY359" s="775"/>
      <c r="AZ359" s="505"/>
      <c r="BA359" s="505"/>
      <c r="BB359" s="505"/>
      <c r="BC359" s="775"/>
      <c r="BD359" s="505"/>
      <c r="BE359" s="727"/>
      <c r="BF359" s="823"/>
      <c r="BG359" s="823"/>
      <c r="BH359" s="823"/>
    </row>
    <row r="360" spans="1:60" ht="39" customHeight="1" thickBot="1">
      <c r="A360" s="886" t="s">
        <v>0</v>
      </c>
      <c r="B360" s="886"/>
      <c r="C360" s="886"/>
      <c r="D360" s="10" t="s">
        <v>1</v>
      </c>
      <c r="E360" s="412" t="s">
        <v>574</v>
      </c>
      <c r="F360" s="887" t="s">
        <v>196</v>
      </c>
      <c r="G360" s="888"/>
      <c r="H360" s="888"/>
      <c r="I360" s="889"/>
      <c r="J360" s="890" t="s">
        <v>195</v>
      </c>
      <c r="K360" s="888"/>
      <c r="L360" s="888"/>
      <c r="M360" s="888"/>
      <c r="N360" s="888"/>
      <c r="O360" s="891"/>
      <c r="P360" s="414" t="s">
        <v>311</v>
      </c>
      <c r="Q360" s="413" t="s">
        <v>302</v>
      </c>
      <c r="R360" s="408" t="s">
        <v>377</v>
      </c>
      <c r="S360" s="408" t="s">
        <v>179</v>
      </c>
      <c r="T360" s="408" t="s">
        <v>378</v>
      </c>
      <c r="U360" s="409" t="s">
        <v>180</v>
      </c>
      <c r="V360" s="409" t="s">
        <v>379</v>
      </c>
      <c r="W360" s="409" t="s">
        <v>381</v>
      </c>
      <c r="X360" s="408"/>
      <c r="Y360" s="408" t="s">
        <v>421</v>
      </c>
      <c r="Z360" s="410" t="s">
        <v>427</v>
      </c>
      <c r="AA360" s="408" t="s">
        <v>181</v>
      </c>
      <c r="AB360" s="408" t="s">
        <v>380</v>
      </c>
      <c r="AC360" s="411"/>
      <c r="AD360" s="411"/>
      <c r="AE360" s="410" t="s">
        <v>422</v>
      </c>
      <c r="AF360" s="410" t="s">
        <v>437</v>
      </c>
      <c r="AG360" s="410" t="s">
        <v>436</v>
      </c>
      <c r="AH360" s="415" t="s">
        <v>434</v>
      </c>
      <c r="AI360" s="417" t="s">
        <v>465</v>
      </c>
      <c r="AJ360" s="416" t="s">
        <v>435</v>
      </c>
      <c r="AK360" s="410" t="s">
        <v>507</v>
      </c>
      <c r="AL360" s="415" t="s">
        <v>506</v>
      </c>
      <c r="AM360" s="417" t="s">
        <v>571</v>
      </c>
      <c r="AN360" s="427" t="s">
        <v>577</v>
      </c>
      <c r="AO360" s="417" t="s">
        <v>583</v>
      </c>
      <c r="AP360" s="428" t="s">
        <v>591</v>
      </c>
      <c r="AQ360" s="428" t="s">
        <v>644</v>
      </c>
      <c r="AR360" s="426" t="s">
        <v>650</v>
      </c>
      <c r="AS360" s="417" t="s">
        <v>657</v>
      </c>
      <c r="AT360" s="632" t="s">
        <v>732</v>
      </c>
      <c r="AU360" s="640" t="s">
        <v>850</v>
      </c>
      <c r="AV360" s="640" t="s">
        <v>849</v>
      </c>
      <c r="AW360" s="646" t="s">
        <v>785</v>
      </c>
      <c r="AX360" s="498" t="s">
        <v>758</v>
      </c>
      <c r="AY360" s="766" t="s">
        <v>801</v>
      </c>
      <c r="AZ360" s="767" t="s">
        <v>605</v>
      </c>
      <c r="BA360" s="768" t="s">
        <v>781</v>
      </c>
      <c r="BB360" s="768" t="s">
        <v>782</v>
      </c>
      <c r="BC360" s="766" t="s">
        <v>889</v>
      </c>
      <c r="BD360" s="714" t="s">
        <v>843</v>
      </c>
      <c r="BE360" s="714" t="s">
        <v>836</v>
      </c>
      <c r="BF360" s="816" t="s">
        <v>852</v>
      </c>
      <c r="BG360" s="640" t="s">
        <v>853</v>
      </c>
      <c r="BH360" s="766" t="s">
        <v>854</v>
      </c>
    </row>
    <row r="361" spans="1:60" s="17" customFormat="1" ht="15.75" customHeight="1">
      <c r="A361" s="12">
        <v>3</v>
      </c>
      <c r="B361" s="13">
        <v>3</v>
      </c>
      <c r="C361" s="13" t="s">
        <v>8</v>
      </c>
      <c r="D361" s="11" t="s">
        <v>3</v>
      </c>
      <c r="E361" s="189">
        <v>227</v>
      </c>
      <c r="F361" s="10" t="s">
        <v>79</v>
      </c>
      <c r="G361" s="11" t="s">
        <v>11</v>
      </c>
      <c r="H361" s="11" t="s">
        <v>2</v>
      </c>
      <c r="I361" s="154"/>
      <c r="J361" s="10" t="s">
        <v>6</v>
      </c>
      <c r="K361" s="11" t="s">
        <v>12</v>
      </c>
      <c r="L361" s="154">
        <v>7</v>
      </c>
      <c r="M361" s="144" t="s">
        <v>15</v>
      </c>
      <c r="N361" s="11">
        <v>4</v>
      </c>
      <c r="O361" s="16"/>
      <c r="P361" s="22" t="s">
        <v>7</v>
      </c>
      <c r="Q361" s="79" t="s">
        <v>815</v>
      </c>
      <c r="R361" s="32">
        <v>660</v>
      </c>
      <c r="S361" s="32">
        <v>0</v>
      </c>
      <c r="T361" s="33">
        <f>R361+S361</f>
        <v>660</v>
      </c>
      <c r="U361" s="34">
        <v>-654.45</v>
      </c>
      <c r="V361" s="34">
        <v>0</v>
      </c>
      <c r="W361" s="143">
        <f>V361/T361</f>
        <v>0</v>
      </c>
      <c r="X361" s="32"/>
      <c r="Y361" s="32">
        <v>700</v>
      </c>
      <c r="Z361" s="32">
        <v>700</v>
      </c>
      <c r="AA361" s="32">
        <v>700</v>
      </c>
      <c r="AB361" s="32">
        <v>700</v>
      </c>
      <c r="AC361" s="4"/>
      <c r="AD361" s="4"/>
      <c r="AE361" s="32">
        <v>0</v>
      </c>
      <c r="AF361" s="32">
        <v>654.45</v>
      </c>
      <c r="AG361" s="32">
        <f>Z361+AE361</f>
        <v>700</v>
      </c>
      <c r="AH361" s="32">
        <v>323.14</v>
      </c>
      <c r="AI361" s="32">
        <v>994.22</v>
      </c>
      <c r="AJ361" s="67">
        <v>350</v>
      </c>
      <c r="AK361" s="32">
        <v>610</v>
      </c>
      <c r="AL361" s="32">
        <v>609.44</v>
      </c>
      <c r="AM361" s="32">
        <v>600</v>
      </c>
      <c r="AN361" s="32">
        <v>600</v>
      </c>
      <c r="AO361" s="32">
        <v>600</v>
      </c>
      <c r="AP361" s="32">
        <v>600</v>
      </c>
      <c r="AQ361" s="32">
        <v>561</v>
      </c>
      <c r="AR361" s="67">
        <f>AM361</f>
        <v>600</v>
      </c>
      <c r="AS361" s="32">
        <v>560.38</v>
      </c>
      <c r="AT361" s="32">
        <v>600</v>
      </c>
      <c r="AU361" s="32">
        <v>590</v>
      </c>
      <c r="AV361" s="32">
        <v>240.5</v>
      </c>
      <c r="AW361" s="682">
        <v>5.5</v>
      </c>
      <c r="AX361" s="32">
        <v>0</v>
      </c>
      <c r="AY361" s="234">
        <v>600</v>
      </c>
      <c r="AZ361" s="32">
        <v>600</v>
      </c>
      <c r="BA361" s="119">
        <v>600</v>
      </c>
      <c r="BB361" s="119">
        <v>600</v>
      </c>
      <c r="BC361" s="234">
        <v>820</v>
      </c>
      <c r="BD361" s="234"/>
      <c r="BE361" s="731">
        <f>BD361/BC361*100</f>
        <v>0</v>
      </c>
      <c r="BF361" s="824">
        <v>600</v>
      </c>
      <c r="BG361" s="120">
        <v>600</v>
      </c>
      <c r="BH361" s="120">
        <v>600</v>
      </c>
    </row>
    <row r="362" spans="1:60" s="1" customFormat="1" ht="30">
      <c r="A362" s="12">
        <v>3</v>
      </c>
      <c r="B362" s="13">
        <v>3</v>
      </c>
      <c r="C362" s="13" t="s">
        <v>8</v>
      </c>
      <c r="D362" s="11" t="s">
        <v>3</v>
      </c>
      <c r="E362" s="189">
        <v>228</v>
      </c>
      <c r="F362" s="10" t="s">
        <v>79</v>
      </c>
      <c r="G362" s="11" t="s">
        <v>11</v>
      </c>
      <c r="H362" s="11" t="s">
        <v>2</v>
      </c>
      <c r="I362" s="154"/>
      <c r="J362" s="10" t="s">
        <v>6</v>
      </c>
      <c r="K362" s="11" t="s">
        <v>39</v>
      </c>
      <c r="L362" s="11" t="s">
        <v>11</v>
      </c>
      <c r="M362" s="11" t="s">
        <v>63</v>
      </c>
      <c r="N362" s="11"/>
      <c r="O362" s="11"/>
      <c r="P362" s="22" t="s">
        <v>7</v>
      </c>
      <c r="Q362" s="79" t="s">
        <v>734</v>
      </c>
      <c r="R362" s="32">
        <v>2900</v>
      </c>
      <c r="S362" s="32">
        <v>0</v>
      </c>
      <c r="T362" s="33">
        <f>R362+S362</f>
        <v>2900</v>
      </c>
      <c r="U362" s="34">
        <v>-2880</v>
      </c>
      <c r="V362" s="34">
        <v>0</v>
      </c>
      <c r="W362" s="143">
        <f>V362/T362</f>
        <v>0</v>
      </c>
      <c r="X362" s="32"/>
      <c r="Y362" s="32">
        <v>3200</v>
      </c>
      <c r="Z362" s="32">
        <v>3200</v>
      </c>
      <c r="AA362" s="32">
        <v>2900</v>
      </c>
      <c r="AB362" s="32">
        <v>2900</v>
      </c>
      <c r="AC362" s="4"/>
      <c r="AD362" s="4"/>
      <c r="AE362" s="32">
        <v>0</v>
      </c>
      <c r="AF362" s="32">
        <v>2880</v>
      </c>
      <c r="AG362" s="32">
        <f>Z362+AE362</f>
        <v>3200</v>
      </c>
      <c r="AH362" s="32">
        <v>3300</v>
      </c>
      <c r="AI362" s="32">
        <v>3450</v>
      </c>
      <c r="AJ362" s="67">
        <v>3300</v>
      </c>
      <c r="AK362" s="32">
        <v>3400</v>
      </c>
      <c r="AL362" s="32">
        <v>3280</v>
      </c>
      <c r="AM362" s="32">
        <v>3450</v>
      </c>
      <c r="AN362" s="32">
        <v>3450</v>
      </c>
      <c r="AO362" s="32">
        <v>3450</v>
      </c>
      <c r="AP362" s="32">
        <v>3450</v>
      </c>
      <c r="AQ362" s="32">
        <v>3510</v>
      </c>
      <c r="AR362" s="67">
        <v>4100</v>
      </c>
      <c r="AS362" s="32">
        <v>3330</v>
      </c>
      <c r="AT362" s="32">
        <v>4100</v>
      </c>
      <c r="AU362" s="32">
        <v>3510</v>
      </c>
      <c r="AV362" s="32">
        <v>440</v>
      </c>
      <c r="AW362" s="682">
        <v>0</v>
      </c>
      <c r="AX362" s="32"/>
      <c r="AY362" s="234"/>
      <c r="AZ362" s="32"/>
      <c r="BA362" s="32">
        <v>0</v>
      </c>
      <c r="BB362" s="32">
        <v>0</v>
      </c>
      <c r="BC362" s="234"/>
      <c r="BD362" s="234"/>
      <c r="BE362" s="731"/>
      <c r="BF362" s="822"/>
      <c r="BG362" s="33"/>
      <c r="BH362" s="33"/>
    </row>
    <row r="363" spans="1:60" s="1" customFormat="1" ht="15.75">
      <c r="A363" s="104"/>
      <c r="B363" s="7"/>
      <c r="C363" s="7"/>
      <c r="D363" s="109"/>
      <c r="E363" s="189">
        <v>229</v>
      </c>
      <c r="F363" s="10" t="s">
        <v>79</v>
      </c>
      <c r="G363" s="11" t="s">
        <v>11</v>
      </c>
      <c r="H363" s="11" t="s">
        <v>2</v>
      </c>
      <c r="I363" s="154"/>
      <c r="J363" s="10" t="s">
        <v>6</v>
      </c>
      <c r="K363" s="11" t="s">
        <v>39</v>
      </c>
      <c r="L363" s="11" t="s">
        <v>11</v>
      </c>
      <c r="M363" s="144" t="s">
        <v>53</v>
      </c>
      <c r="N363" s="11"/>
      <c r="O363" s="11"/>
      <c r="P363" s="22" t="s">
        <v>7</v>
      </c>
      <c r="Q363" s="79" t="s">
        <v>780</v>
      </c>
      <c r="R363" s="32">
        <v>2900</v>
      </c>
      <c r="S363" s="32">
        <v>0</v>
      </c>
      <c r="T363" s="33">
        <f>R363+S363</f>
        <v>2900</v>
      </c>
      <c r="U363" s="34">
        <v>-2880</v>
      </c>
      <c r="V363" s="34">
        <v>0</v>
      </c>
      <c r="W363" s="143">
        <f>V363/T363</f>
        <v>0</v>
      </c>
      <c r="X363" s="32"/>
      <c r="Y363" s="32">
        <v>3200</v>
      </c>
      <c r="Z363" s="32">
        <v>3200</v>
      </c>
      <c r="AA363" s="32">
        <v>2900</v>
      </c>
      <c r="AB363" s="32">
        <v>2900</v>
      </c>
      <c r="AC363" s="16"/>
      <c r="AD363" s="16"/>
      <c r="AE363" s="32">
        <v>0</v>
      </c>
      <c r="AF363" s="32">
        <v>2880</v>
      </c>
      <c r="AG363" s="32">
        <f>Z363+AE363</f>
        <v>3200</v>
      </c>
      <c r="AH363" s="32">
        <v>3300</v>
      </c>
      <c r="AI363" s="32">
        <v>3450</v>
      </c>
      <c r="AJ363" s="67">
        <v>3300</v>
      </c>
      <c r="AK363" s="32">
        <v>3400</v>
      </c>
      <c r="AL363" s="32"/>
      <c r="AM363" s="32">
        <v>3450</v>
      </c>
      <c r="AN363" s="32">
        <v>3450</v>
      </c>
      <c r="AO363" s="32">
        <v>3450</v>
      </c>
      <c r="AP363" s="32">
        <v>3450</v>
      </c>
      <c r="AQ363" s="32">
        <v>3510</v>
      </c>
      <c r="AR363" s="67">
        <v>4100</v>
      </c>
      <c r="AS363" s="32"/>
      <c r="AT363" s="32"/>
      <c r="AU363" s="32"/>
      <c r="AV363" s="234">
        <v>3420</v>
      </c>
      <c r="AW363" s="684">
        <v>0</v>
      </c>
      <c r="AX363" s="234"/>
      <c r="AY363" s="234">
        <v>4450</v>
      </c>
      <c r="AZ363" s="234"/>
      <c r="BA363" s="32">
        <v>4450</v>
      </c>
      <c r="BB363" s="32">
        <v>4450</v>
      </c>
      <c r="BC363" s="234">
        <v>4450</v>
      </c>
      <c r="BD363" s="234"/>
      <c r="BE363" s="731">
        <f>BD363/BC363*100</f>
        <v>0</v>
      </c>
      <c r="BF363" s="822">
        <v>3780</v>
      </c>
      <c r="BG363" s="33">
        <v>3780</v>
      </c>
      <c r="BH363" s="33">
        <v>3780</v>
      </c>
    </row>
    <row r="364" spans="1:60" s="1" customFormat="1" ht="15.75">
      <c r="A364" s="104"/>
      <c r="B364" s="7"/>
      <c r="C364" s="7"/>
      <c r="D364" s="109"/>
      <c r="E364" s="418"/>
      <c r="F364" s="419"/>
      <c r="G364" s="419"/>
      <c r="H364" s="419"/>
      <c r="I364" s="420"/>
      <c r="J364" s="419"/>
      <c r="K364" s="419"/>
      <c r="L364" s="419"/>
      <c r="M364" s="652"/>
      <c r="N364" s="419"/>
      <c r="O364" s="419"/>
      <c r="P364" s="419"/>
      <c r="Q364" s="653"/>
      <c r="R364" s="421"/>
      <c r="S364" s="421"/>
      <c r="T364" s="421"/>
      <c r="U364" s="422"/>
      <c r="V364" s="422"/>
      <c r="W364" s="654"/>
      <c r="X364" s="421"/>
      <c r="Y364" s="421"/>
      <c r="Z364" s="421"/>
      <c r="AA364" s="421"/>
      <c r="AB364" s="421"/>
      <c r="AC364" s="419"/>
      <c r="AD364" s="419"/>
      <c r="AE364" s="421"/>
      <c r="AF364" s="421"/>
      <c r="AG364" s="421"/>
      <c r="AH364" s="421"/>
      <c r="AI364" s="421"/>
      <c r="AJ364" s="655"/>
      <c r="AK364" s="421"/>
      <c r="AL364" s="421"/>
      <c r="AM364" s="421"/>
      <c r="AN364" s="421"/>
      <c r="AO364" s="421"/>
      <c r="AP364" s="421"/>
      <c r="AQ364" s="421"/>
      <c r="AR364" s="655"/>
      <c r="AS364" s="421"/>
      <c r="AT364" s="421"/>
      <c r="AU364" s="421"/>
      <c r="AV364" s="421"/>
      <c r="AW364" s="421"/>
      <c r="AX364" s="421"/>
      <c r="AY364" s="421"/>
      <c r="AZ364" s="651"/>
      <c r="BA364" s="141"/>
      <c r="BB364" s="141"/>
      <c r="BC364" s="421"/>
      <c r="BD364" s="421"/>
      <c r="BE364" s="728"/>
      <c r="BF364" s="186"/>
      <c r="BG364" s="186"/>
      <c r="BH364" s="186"/>
    </row>
    <row r="365" spans="1:60" s="511" customFormat="1" ht="12" customHeight="1">
      <c r="A365" s="537"/>
      <c r="B365" s="538"/>
      <c r="C365" s="538"/>
      <c r="D365" s="538"/>
      <c r="E365" s="543"/>
      <c r="F365" s="543"/>
      <c r="G365" s="543"/>
      <c r="H365" s="543"/>
      <c r="I365" s="543"/>
      <c r="J365" s="543"/>
      <c r="K365" s="543"/>
      <c r="L365" s="543"/>
      <c r="M365" s="543"/>
      <c r="N365" s="543"/>
      <c r="O365" s="543"/>
      <c r="P365" s="543"/>
      <c r="Q365" s="543"/>
      <c r="R365" s="543"/>
      <c r="S365" s="543"/>
      <c r="T365" s="543"/>
      <c r="U365" s="543"/>
      <c r="V365" s="543"/>
      <c r="W365" s="543"/>
      <c r="X365" s="554"/>
      <c r="Y365" s="543"/>
      <c r="Z365" s="543"/>
      <c r="AA365" s="543"/>
      <c r="AB365" s="543"/>
      <c r="AE365" s="543"/>
      <c r="AF365" s="543"/>
      <c r="AG365" s="554"/>
      <c r="AH365" s="554"/>
      <c r="AI365" s="554"/>
      <c r="AJ365" s="555"/>
      <c r="AK365" s="555"/>
      <c r="AL365" s="554"/>
      <c r="AM365" s="554"/>
      <c r="AN365" s="554"/>
      <c r="AO365" s="554"/>
      <c r="AP365" s="554"/>
      <c r="AQ365" s="554"/>
      <c r="AR365" s="555"/>
      <c r="AS365" s="554"/>
      <c r="AT365" s="554"/>
      <c r="AU365" s="555"/>
      <c r="AV365" s="554"/>
      <c r="AW365" s="554"/>
      <c r="AX365" s="554"/>
      <c r="AY365" s="786"/>
      <c r="AZ365" s="539"/>
      <c r="BA365" s="534"/>
      <c r="BB365" s="534"/>
      <c r="BC365" s="786"/>
      <c r="BD365" s="554"/>
      <c r="BE365" s="737"/>
      <c r="BF365" s="512"/>
      <c r="BG365" s="512"/>
      <c r="BH365" s="512"/>
    </row>
    <row r="366" spans="1:56" ht="18.75" customHeight="1">
      <c r="A366" s="914"/>
      <c r="B366" s="914"/>
      <c r="C366" s="914"/>
      <c r="D366" s="914"/>
      <c r="E366" s="914"/>
      <c r="F366" s="914"/>
      <c r="G366" s="914"/>
      <c r="H366" s="914"/>
      <c r="I366" s="914"/>
      <c r="J366" s="892" t="s">
        <v>219</v>
      </c>
      <c r="K366" s="892"/>
      <c r="L366" s="892"/>
      <c r="M366" s="892"/>
      <c r="N366" s="892"/>
      <c r="O366" s="892"/>
      <c r="P366" s="892"/>
      <c r="Q366" s="112" t="s">
        <v>771</v>
      </c>
      <c r="R366" s="113"/>
      <c r="S366" s="113"/>
      <c r="T366" s="113"/>
      <c r="U366" s="114"/>
      <c r="V366" s="114"/>
      <c r="W366" s="114"/>
      <c r="X366" s="113"/>
      <c r="Y366" s="113"/>
      <c r="Z366" s="113"/>
      <c r="AA366" s="113"/>
      <c r="AB366" s="113"/>
      <c r="AC366" s="112"/>
      <c r="AD366" s="112"/>
      <c r="AE366" s="113"/>
      <c r="AF366" s="113"/>
      <c r="AG366" s="113"/>
      <c r="AH366" s="113"/>
      <c r="AI366" s="113"/>
      <c r="AJ366" s="113"/>
      <c r="AK366" s="113"/>
      <c r="AL366" s="203"/>
      <c r="AM366" s="203"/>
      <c r="AN366" s="203"/>
      <c r="AO366" s="203"/>
      <c r="AP366" s="203"/>
      <c r="AQ366" s="203"/>
      <c r="AR366" s="113"/>
      <c r="AS366" s="203"/>
      <c r="AT366" s="203"/>
      <c r="AU366" s="113"/>
      <c r="AV366" s="113"/>
      <c r="AW366" s="113"/>
      <c r="AX366" s="113"/>
      <c r="AY366" s="784"/>
      <c r="AZ366" s="113"/>
      <c r="BA366" s="113"/>
      <c r="BB366" s="113"/>
      <c r="BC366" s="784"/>
      <c r="BD366" s="113"/>
    </row>
    <row r="367" spans="1:60" s="511" customFormat="1" ht="12" customHeight="1">
      <c r="A367" s="504"/>
      <c r="B367" s="504"/>
      <c r="C367" s="504"/>
      <c r="D367" s="504"/>
      <c r="E367" s="504"/>
      <c r="F367" s="504"/>
      <c r="G367" s="504"/>
      <c r="H367" s="504"/>
      <c r="I367" s="504"/>
      <c r="J367" s="507"/>
      <c r="K367" s="504"/>
      <c r="L367" s="504"/>
      <c r="M367" s="504"/>
      <c r="N367" s="504"/>
      <c r="O367" s="504"/>
      <c r="P367" s="504"/>
      <c r="Q367" s="504"/>
      <c r="R367" s="505"/>
      <c r="S367" s="505"/>
      <c r="T367" s="505"/>
      <c r="U367" s="506"/>
      <c r="V367" s="506"/>
      <c r="W367" s="506"/>
      <c r="X367" s="505"/>
      <c r="Y367" s="505"/>
      <c r="Z367" s="505"/>
      <c r="AA367" s="505"/>
      <c r="AB367" s="505"/>
      <c r="AC367" s="507"/>
      <c r="AD367" s="507"/>
      <c r="AE367" s="505"/>
      <c r="AF367" s="505"/>
      <c r="AG367" s="505"/>
      <c r="AH367" s="505"/>
      <c r="AI367" s="505"/>
      <c r="AJ367" s="505"/>
      <c r="AK367" s="505"/>
      <c r="AL367" s="508"/>
      <c r="AM367" s="508"/>
      <c r="AN367" s="508"/>
      <c r="AO367" s="508"/>
      <c r="AP367" s="508"/>
      <c r="AQ367" s="508"/>
      <c r="AR367" s="505"/>
      <c r="AS367" s="508"/>
      <c r="AT367" s="508"/>
      <c r="AU367" s="505"/>
      <c r="AV367" s="505"/>
      <c r="AW367" s="505"/>
      <c r="AX367" s="505"/>
      <c r="AY367" s="775"/>
      <c r="AZ367" s="505"/>
      <c r="BA367" s="505"/>
      <c r="BB367" s="505"/>
      <c r="BC367" s="775"/>
      <c r="BD367" s="505"/>
      <c r="BE367" s="737"/>
      <c r="BF367" s="512"/>
      <c r="BG367" s="512"/>
      <c r="BH367" s="512"/>
    </row>
    <row r="368" spans="1:60" ht="15.75" customHeight="1">
      <c r="A368" s="111" t="s">
        <v>306</v>
      </c>
      <c r="B368" s="29"/>
      <c r="C368" s="29"/>
      <c r="D368" s="29"/>
      <c r="E368" s="29"/>
      <c r="F368" s="896" t="s">
        <v>306</v>
      </c>
      <c r="G368" s="896"/>
      <c r="H368" s="896"/>
      <c r="I368" s="896"/>
      <c r="J368" s="896"/>
      <c r="K368" s="896"/>
      <c r="L368" s="896"/>
      <c r="M368" s="884" t="s">
        <v>662</v>
      </c>
      <c r="N368" s="884"/>
      <c r="O368" s="884"/>
      <c r="P368" s="884"/>
      <c r="Q368" s="884"/>
      <c r="R368" s="884"/>
      <c r="S368" s="884"/>
      <c r="T368" s="884"/>
      <c r="U368" s="884"/>
      <c r="V368" s="884"/>
      <c r="W368" s="884"/>
      <c r="X368" s="884"/>
      <c r="Y368" s="884"/>
      <c r="Z368" s="884"/>
      <c r="AA368" s="884"/>
      <c r="AB368" s="884"/>
      <c r="AC368" s="884"/>
      <c r="AD368" s="884"/>
      <c r="AE368" s="884"/>
      <c r="AF368" s="884"/>
      <c r="AG368" s="884"/>
      <c r="AH368" s="884"/>
      <c r="AI368" s="884"/>
      <c r="AJ368" s="884"/>
      <c r="AK368" s="884"/>
      <c r="AL368" s="884"/>
      <c r="AM368" s="884"/>
      <c r="AN368" s="884"/>
      <c r="AO368" s="884"/>
      <c r="AP368" s="884"/>
      <c r="AQ368" s="884"/>
      <c r="AR368" s="884"/>
      <c r="AS368" s="884"/>
      <c r="AT368" s="884"/>
      <c r="AU368" s="884"/>
      <c r="AV368" s="884"/>
      <c r="AW368" s="884"/>
      <c r="AX368" s="884"/>
      <c r="AY368" s="884"/>
      <c r="AZ368" s="884"/>
      <c r="BA368" s="884"/>
      <c r="BB368" s="884"/>
      <c r="BC368" s="884"/>
      <c r="BD368" s="884"/>
      <c r="BE368" s="884"/>
      <c r="BF368" s="884"/>
      <c r="BG368" s="884"/>
      <c r="BH368" s="884"/>
    </row>
    <row r="369" spans="1:56" ht="15.75" customHeight="1">
      <c r="A369" s="20" t="s">
        <v>307</v>
      </c>
      <c r="B369" s="29"/>
      <c r="C369" s="29"/>
      <c r="D369" s="29"/>
      <c r="E369" s="29"/>
      <c r="F369" s="933" t="s">
        <v>312</v>
      </c>
      <c r="G369" s="933"/>
      <c r="H369" s="933"/>
      <c r="I369" s="933"/>
      <c r="J369" s="933"/>
      <c r="K369" s="933"/>
      <c r="L369" s="933"/>
      <c r="M369" s="900" t="s">
        <v>653</v>
      </c>
      <c r="N369" s="900"/>
      <c r="O369" s="900"/>
      <c r="P369" s="900"/>
      <c r="Q369" s="900"/>
      <c r="R369" s="900"/>
      <c r="S369" s="900"/>
      <c r="T369" s="900"/>
      <c r="U369" s="900"/>
      <c r="V369" s="900"/>
      <c r="W369" s="900"/>
      <c r="X369" s="900"/>
      <c r="Y369" s="900"/>
      <c r="Z369" s="900"/>
      <c r="AA369" s="900"/>
      <c r="AB369" s="900"/>
      <c r="AC369" s="900"/>
      <c r="AD369" s="900"/>
      <c r="AE369" s="900"/>
      <c r="AF369" s="900"/>
      <c r="AG369" s="900"/>
      <c r="AH369" s="900"/>
      <c r="AI369" s="900"/>
      <c r="AJ369" s="900"/>
      <c r="AK369" s="900"/>
      <c r="AL369" s="900"/>
      <c r="AM369" s="900"/>
      <c r="AN369" s="900"/>
      <c r="AO369" s="900"/>
      <c r="AP369" s="900"/>
      <c r="AQ369" s="900"/>
      <c r="AR369" s="900"/>
      <c r="AS369" s="900"/>
      <c r="AT369" s="900"/>
      <c r="AU369" s="900"/>
      <c r="AV369" s="900"/>
      <c r="AW369" s="900"/>
      <c r="AX369" s="900"/>
      <c r="AY369" s="900"/>
      <c r="AZ369" s="188"/>
      <c r="BA369" s="666"/>
      <c r="BB369" s="666"/>
      <c r="BC369" s="785"/>
      <c r="BD369" s="188"/>
    </row>
    <row r="370" spans="1:56" ht="12" customHeight="1" thickBot="1">
      <c r="A370" s="552"/>
      <c r="B370" s="553"/>
      <c r="C370" s="553"/>
      <c r="D370" s="553"/>
      <c r="E370" s="502"/>
      <c r="F370" s="542"/>
      <c r="G370" s="542"/>
      <c r="H370" s="542"/>
      <c r="I370" s="542"/>
      <c r="J370" s="542"/>
      <c r="K370" s="542"/>
      <c r="L370" s="542"/>
      <c r="M370" s="543"/>
      <c r="N370" s="503"/>
      <c r="O370" s="503"/>
      <c r="P370" s="503"/>
      <c r="Q370" s="503"/>
      <c r="R370" s="503"/>
      <c r="S370" s="503"/>
      <c r="T370" s="504"/>
      <c r="U370" s="505"/>
      <c r="V370" s="505"/>
      <c r="W370" s="505"/>
      <c r="X370" s="505"/>
      <c r="Y370" s="505"/>
      <c r="Z370" s="505"/>
      <c r="AA370" s="506"/>
      <c r="AB370" s="506"/>
      <c r="AC370" s="507"/>
      <c r="AD370" s="507"/>
      <c r="AE370" s="505"/>
      <c r="AF370" s="505"/>
      <c r="AG370" s="505"/>
      <c r="AH370" s="505"/>
      <c r="AI370" s="505"/>
      <c r="AJ370" s="505"/>
      <c r="AK370" s="505"/>
      <c r="AL370" s="508"/>
      <c r="AM370" s="508"/>
      <c r="AN370" s="508"/>
      <c r="AO370" s="508"/>
      <c r="AP370" s="517"/>
      <c r="AQ370" s="509"/>
      <c r="AR370" s="505"/>
      <c r="AS370" s="508"/>
      <c r="AT370" s="508"/>
      <c r="AU370" s="505"/>
      <c r="AV370" s="505"/>
      <c r="AW370" s="505"/>
      <c r="AX370" s="505"/>
      <c r="AY370" s="775"/>
      <c r="AZ370" s="505"/>
      <c r="BA370" s="505"/>
      <c r="BB370" s="505"/>
      <c r="BC370" s="775"/>
      <c r="BD370" s="505"/>
    </row>
    <row r="371" spans="1:60" ht="39" customHeight="1" thickBot="1">
      <c r="A371" s="886" t="s">
        <v>0</v>
      </c>
      <c r="B371" s="886"/>
      <c r="C371" s="886"/>
      <c r="D371" s="10" t="s">
        <v>1</v>
      </c>
      <c r="E371" s="412" t="s">
        <v>574</v>
      </c>
      <c r="F371" s="887" t="s">
        <v>196</v>
      </c>
      <c r="G371" s="888"/>
      <c r="H371" s="888"/>
      <c r="I371" s="889"/>
      <c r="J371" s="890" t="s">
        <v>195</v>
      </c>
      <c r="K371" s="888"/>
      <c r="L371" s="888"/>
      <c r="M371" s="888"/>
      <c r="N371" s="888"/>
      <c r="O371" s="891"/>
      <c r="P371" s="414" t="s">
        <v>311</v>
      </c>
      <c r="Q371" s="413" t="s">
        <v>302</v>
      </c>
      <c r="R371" s="408" t="s">
        <v>377</v>
      </c>
      <c r="S371" s="408" t="s">
        <v>179</v>
      </c>
      <c r="T371" s="408" t="s">
        <v>378</v>
      </c>
      <c r="U371" s="409" t="s">
        <v>180</v>
      </c>
      <c r="V371" s="409" t="s">
        <v>379</v>
      </c>
      <c r="W371" s="409" t="s">
        <v>381</v>
      </c>
      <c r="X371" s="408"/>
      <c r="Y371" s="408" t="s">
        <v>421</v>
      </c>
      <c r="Z371" s="410" t="s">
        <v>427</v>
      </c>
      <c r="AA371" s="408" t="s">
        <v>181</v>
      </c>
      <c r="AB371" s="408" t="s">
        <v>380</v>
      </c>
      <c r="AC371" s="411"/>
      <c r="AD371" s="411"/>
      <c r="AE371" s="410" t="s">
        <v>422</v>
      </c>
      <c r="AF371" s="410" t="s">
        <v>437</v>
      </c>
      <c r="AG371" s="410" t="s">
        <v>436</v>
      </c>
      <c r="AH371" s="415" t="s">
        <v>434</v>
      </c>
      <c r="AI371" s="417" t="s">
        <v>465</v>
      </c>
      <c r="AJ371" s="416" t="s">
        <v>435</v>
      </c>
      <c r="AK371" s="410" t="s">
        <v>507</v>
      </c>
      <c r="AL371" s="415" t="s">
        <v>506</v>
      </c>
      <c r="AM371" s="417" t="s">
        <v>571</v>
      </c>
      <c r="AN371" s="427" t="s">
        <v>577</v>
      </c>
      <c r="AO371" s="417" t="s">
        <v>583</v>
      </c>
      <c r="AP371" s="428" t="s">
        <v>591</v>
      </c>
      <c r="AQ371" s="428" t="s">
        <v>644</v>
      </c>
      <c r="AR371" s="426" t="s">
        <v>650</v>
      </c>
      <c r="AS371" s="417" t="s">
        <v>657</v>
      </c>
      <c r="AT371" s="632" t="s">
        <v>732</v>
      </c>
      <c r="AU371" s="640" t="s">
        <v>850</v>
      </c>
      <c r="AV371" s="640" t="s">
        <v>849</v>
      </c>
      <c r="AW371" s="646" t="s">
        <v>785</v>
      </c>
      <c r="AX371" s="498" t="s">
        <v>758</v>
      </c>
      <c r="AY371" s="766" t="s">
        <v>801</v>
      </c>
      <c r="AZ371" s="767" t="s">
        <v>605</v>
      </c>
      <c r="BA371" s="768" t="s">
        <v>781</v>
      </c>
      <c r="BB371" s="768" t="s">
        <v>782</v>
      </c>
      <c r="BC371" s="766" t="s">
        <v>889</v>
      </c>
      <c r="BD371" s="714" t="s">
        <v>843</v>
      </c>
      <c r="BE371" s="714" t="s">
        <v>836</v>
      </c>
      <c r="BF371" s="816" t="s">
        <v>852</v>
      </c>
      <c r="BG371" s="640" t="s">
        <v>853</v>
      </c>
      <c r="BH371" s="766" t="s">
        <v>854</v>
      </c>
    </row>
    <row r="372" spans="1:60" s="72" customFormat="1" ht="15.75" customHeight="1">
      <c r="A372" s="12">
        <v>3</v>
      </c>
      <c r="B372" s="13">
        <v>3</v>
      </c>
      <c r="C372" s="13" t="s">
        <v>6</v>
      </c>
      <c r="D372" s="11" t="s">
        <v>3</v>
      </c>
      <c r="E372" s="189">
        <v>230</v>
      </c>
      <c r="F372" s="661" t="s">
        <v>76</v>
      </c>
      <c r="G372" s="230" t="s">
        <v>11</v>
      </c>
      <c r="H372" s="230" t="s">
        <v>2</v>
      </c>
      <c r="I372" s="389"/>
      <c r="J372" s="637">
        <v>6</v>
      </c>
      <c r="K372" s="389" t="s">
        <v>12</v>
      </c>
      <c r="L372" s="389">
        <v>7</v>
      </c>
      <c r="M372" s="660" t="s">
        <v>15</v>
      </c>
      <c r="N372" s="230">
        <v>9</v>
      </c>
      <c r="O372" s="658"/>
      <c r="P372" s="22" t="s">
        <v>7</v>
      </c>
      <c r="Q372" s="79" t="s">
        <v>816</v>
      </c>
      <c r="R372" s="32">
        <v>800</v>
      </c>
      <c r="S372" s="32">
        <v>0</v>
      </c>
      <c r="T372" s="33">
        <f>R372+S372</f>
        <v>800</v>
      </c>
      <c r="U372" s="34">
        <v>-254.57</v>
      </c>
      <c r="V372" s="34">
        <v>234.76</v>
      </c>
      <c r="W372" s="143">
        <f>V372/T372</f>
        <v>0.29345</v>
      </c>
      <c r="X372" s="32"/>
      <c r="Y372" s="32">
        <v>500</v>
      </c>
      <c r="Z372" s="32">
        <v>500</v>
      </c>
      <c r="AA372" s="32">
        <v>800</v>
      </c>
      <c r="AB372" s="32">
        <v>800</v>
      </c>
      <c r="AC372" s="4"/>
      <c r="AD372" s="4"/>
      <c r="AE372" s="32">
        <v>0</v>
      </c>
      <c r="AF372" s="32">
        <v>254.57</v>
      </c>
      <c r="AG372" s="32">
        <f>Z372+AE372</f>
        <v>500</v>
      </c>
      <c r="AH372" s="32">
        <v>497.93</v>
      </c>
      <c r="AI372" s="32">
        <v>60.94</v>
      </c>
      <c r="AJ372" s="67">
        <f>AG372</f>
        <v>500</v>
      </c>
      <c r="AK372" s="67"/>
      <c r="AL372" s="32"/>
      <c r="AM372" s="32">
        <v>1000</v>
      </c>
      <c r="AN372" s="32">
        <v>1000</v>
      </c>
      <c r="AO372" s="32">
        <v>1000</v>
      </c>
      <c r="AP372" s="32">
        <v>1000</v>
      </c>
      <c r="AQ372" s="32">
        <v>1000</v>
      </c>
      <c r="AR372" s="67">
        <v>1200</v>
      </c>
      <c r="AS372" s="32">
        <v>513.42</v>
      </c>
      <c r="AT372" s="32">
        <v>1000</v>
      </c>
      <c r="AU372" s="32">
        <v>377</v>
      </c>
      <c r="AV372" s="32">
        <v>484.21</v>
      </c>
      <c r="AW372" s="682">
        <v>81.4</v>
      </c>
      <c r="AX372" s="32">
        <v>10.8</v>
      </c>
      <c r="AY372" s="234">
        <v>500</v>
      </c>
      <c r="AZ372" s="32">
        <v>500</v>
      </c>
      <c r="BA372" s="119">
        <v>500</v>
      </c>
      <c r="BB372" s="119">
        <v>500</v>
      </c>
      <c r="BC372" s="234">
        <v>800</v>
      </c>
      <c r="BD372" s="234">
        <v>222.24</v>
      </c>
      <c r="BE372" s="731">
        <f>BD372/BC372*100</f>
        <v>27.779999999999998</v>
      </c>
      <c r="BF372" s="824">
        <v>700</v>
      </c>
      <c r="BG372" s="120">
        <v>700</v>
      </c>
      <c r="BH372" s="120">
        <v>700</v>
      </c>
    </row>
    <row r="373" spans="1:60" s="1" customFormat="1" ht="10.5" customHeight="1">
      <c r="A373" s="537"/>
      <c r="B373" s="538"/>
      <c r="C373" s="538"/>
      <c r="D373" s="538"/>
      <c r="E373" s="538"/>
      <c r="F373" s="538"/>
      <c r="G373" s="538"/>
      <c r="H373" s="538"/>
      <c r="I373" s="538"/>
      <c r="J373" s="538"/>
      <c r="K373" s="538"/>
      <c r="L373" s="538"/>
      <c r="M373" s="538"/>
      <c r="N373" s="538"/>
      <c r="O373" s="538"/>
      <c r="P373" s="538"/>
      <c r="Q373" s="538"/>
      <c r="R373" s="538"/>
      <c r="S373" s="538"/>
      <c r="T373" s="538"/>
      <c r="U373" s="538"/>
      <c r="V373" s="538"/>
      <c r="W373" s="538"/>
      <c r="X373" s="539"/>
      <c r="Y373" s="538"/>
      <c r="Z373" s="538"/>
      <c r="AA373" s="538"/>
      <c r="AB373" s="538"/>
      <c r="AC373" s="511"/>
      <c r="AD373" s="511"/>
      <c r="AE373" s="538"/>
      <c r="AF373" s="538"/>
      <c r="AG373" s="539"/>
      <c r="AH373" s="539"/>
      <c r="AI373" s="539"/>
      <c r="AJ373" s="540"/>
      <c r="AK373" s="540"/>
      <c r="AL373" s="539"/>
      <c r="AM373" s="539"/>
      <c r="AN373" s="539"/>
      <c r="AO373" s="539"/>
      <c r="AP373" s="539"/>
      <c r="AQ373" s="539"/>
      <c r="AR373" s="540"/>
      <c r="AS373" s="539"/>
      <c r="AT373" s="539"/>
      <c r="AU373" s="540"/>
      <c r="AV373" s="539"/>
      <c r="AW373" s="539"/>
      <c r="AX373" s="539"/>
      <c r="AY373" s="783"/>
      <c r="AZ373" s="539"/>
      <c r="BA373" s="665"/>
      <c r="BB373" s="665"/>
      <c r="BC373" s="783"/>
      <c r="BD373" s="539"/>
      <c r="BE373" s="728"/>
      <c r="BF373" s="186"/>
      <c r="BG373" s="186"/>
      <c r="BH373" s="186"/>
    </row>
    <row r="374" spans="1:60" s="1" customFormat="1" ht="18.75">
      <c r="A374" s="914"/>
      <c r="B374" s="914"/>
      <c r="C374" s="914"/>
      <c r="D374" s="914"/>
      <c r="E374" s="914"/>
      <c r="F374" s="914"/>
      <c r="G374" s="914"/>
      <c r="H374" s="914"/>
      <c r="I374" s="914"/>
      <c r="J374" s="892" t="s">
        <v>374</v>
      </c>
      <c r="K374" s="892"/>
      <c r="L374" s="892"/>
      <c r="M374" s="892"/>
      <c r="N374" s="892"/>
      <c r="O374" s="892"/>
      <c r="P374" s="892"/>
      <c r="Q374" s="112" t="s">
        <v>375</v>
      </c>
      <c r="R374" s="113"/>
      <c r="S374" s="113"/>
      <c r="T374" s="113"/>
      <c r="U374" s="114"/>
      <c r="V374" s="114"/>
      <c r="W374" s="114"/>
      <c r="X374" s="113"/>
      <c r="Y374" s="113"/>
      <c r="Z374" s="113"/>
      <c r="AA374" s="113"/>
      <c r="AB374" s="113"/>
      <c r="AC374" s="112"/>
      <c r="AD374" s="112"/>
      <c r="AE374" s="113"/>
      <c r="AF374" s="113"/>
      <c r="AG374" s="113"/>
      <c r="AH374" s="113"/>
      <c r="AI374" s="113"/>
      <c r="AJ374" s="113"/>
      <c r="AK374" s="113"/>
      <c r="AL374" s="203"/>
      <c r="AM374" s="203"/>
      <c r="AN374" s="203"/>
      <c r="AO374" s="203"/>
      <c r="AP374" s="203"/>
      <c r="AQ374" s="203"/>
      <c r="AR374" s="113"/>
      <c r="AS374" s="203"/>
      <c r="AT374" s="203"/>
      <c r="AU374" s="113"/>
      <c r="AV374" s="113"/>
      <c r="AW374" s="113"/>
      <c r="AX374" s="113"/>
      <c r="AY374" s="784"/>
      <c r="AZ374" s="113"/>
      <c r="BA374" s="113"/>
      <c r="BB374" s="113"/>
      <c r="BC374" s="784"/>
      <c r="BD374" s="113"/>
      <c r="BE374" s="728"/>
      <c r="BF374" s="186"/>
      <c r="BG374" s="186"/>
      <c r="BH374" s="186"/>
    </row>
    <row r="375" spans="1:60" s="507" customFormat="1" ht="11.25">
      <c r="A375" s="504"/>
      <c r="B375" s="504"/>
      <c r="C375" s="504"/>
      <c r="D375" s="504"/>
      <c r="E375" s="504"/>
      <c r="F375" s="504"/>
      <c r="G375" s="504"/>
      <c r="H375" s="504"/>
      <c r="I375" s="504"/>
      <c r="K375" s="504"/>
      <c r="L375" s="504"/>
      <c r="M375" s="504"/>
      <c r="N375" s="504"/>
      <c r="O375" s="504"/>
      <c r="P375" s="504"/>
      <c r="Q375" s="504"/>
      <c r="R375" s="505"/>
      <c r="S375" s="505"/>
      <c r="T375" s="505"/>
      <c r="U375" s="506"/>
      <c r="V375" s="506"/>
      <c r="W375" s="506"/>
      <c r="X375" s="505"/>
      <c r="Y375" s="505"/>
      <c r="Z375" s="505"/>
      <c r="AA375" s="505"/>
      <c r="AB375" s="505"/>
      <c r="AE375" s="505"/>
      <c r="AF375" s="505"/>
      <c r="AG375" s="505"/>
      <c r="AH375" s="505"/>
      <c r="AI375" s="505"/>
      <c r="AJ375" s="505"/>
      <c r="AK375" s="505"/>
      <c r="AL375" s="508"/>
      <c r="AM375" s="508"/>
      <c r="AN375" s="508"/>
      <c r="AO375" s="508"/>
      <c r="AP375" s="508"/>
      <c r="AQ375" s="508"/>
      <c r="AR375" s="505"/>
      <c r="AS375" s="508"/>
      <c r="AT375" s="508"/>
      <c r="AU375" s="505"/>
      <c r="AV375" s="505"/>
      <c r="AW375" s="505"/>
      <c r="AX375" s="505"/>
      <c r="AY375" s="775"/>
      <c r="AZ375" s="505"/>
      <c r="BA375" s="505"/>
      <c r="BB375" s="505"/>
      <c r="BC375" s="775"/>
      <c r="BD375" s="505"/>
      <c r="BE375" s="729"/>
      <c r="BF375" s="515"/>
      <c r="BG375" s="515"/>
      <c r="BH375" s="515"/>
    </row>
    <row r="376" spans="1:60" s="1" customFormat="1" ht="15.75" customHeight="1">
      <c r="A376" s="111" t="s">
        <v>306</v>
      </c>
      <c r="B376" s="29"/>
      <c r="C376" s="29"/>
      <c r="D376" s="29"/>
      <c r="E376" s="29"/>
      <c r="F376" s="896" t="s">
        <v>306</v>
      </c>
      <c r="G376" s="896"/>
      <c r="H376" s="896"/>
      <c r="I376" s="896"/>
      <c r="J376" s="896"/>
      <c r="K376" s="896"/>
      <c r="L376" s="896"/>
      <c r="M376" s="916" t="s">
        <v>663</v>
      </c>
      <c r="N376" s="916"/>
      <c r="O376" s="916"/>
      <c r="P376" s="916"/>
      <c r="Q376" s="916"/>
      <c r="R376" s="916"/>
      <c r="S376" s="916"/>
      <c r="T376" s="916"/>
      <c r="U376" s="916"/>
      <c r="V376" s="916"/>
      <c r="W376" s="916"/>
      <c r="X376" s="916"/>
      <c r="Y376" s="916"/>
      <c r="Z376" s="916"/>
      <c r="AA376" s="916"/>
      <c r="AB376" s="916"/>
      <c r="AC376" s="916"/>
      <c r="AD376" s="916"/>
      <c r="AE376" s="916"/>
      <c r="AF376" s="916"/>
      <c r="AG376" s="916"/>
      <c r="AH376" s="916"/>
      <c r="AI376" s="916"/>
      <c r="AJ376" s="916"/>
      <c r="AK376" s="916"/>
      <c r="AL376" s="916"/>
      <c r="AM376" s="916"/>
      <c r="AN376" s="916"/>
      <c r="AO376" s="916"/>
      <c r="AP376" s="916"/>
      <c r="AQ376" s="916"/>
      <c r="AR376" s="916"/>
      <c r="AS376" s="916"/>
      <c r="AT376" s="916"/>
      <c r="AU376" s="916"/>
      <c r="AV376" s="916"/>
      <c r="AW376" s="916"/>
      <c r="AX376" s="916"/>
      <c r="AY376" s="916"/>
      <c r="AZ376" s="916"/>
      <c r="BA376" s="916"/>
      <c r="BB376" s="916"/>
      <c r="BC376" s="916"/>
      <c r="BD376" s="916"/>
      <c r="BE376" s="916"/>
      <c r="BF376" s="916"/>
      <c r="BG376" s="916"/>
      <c r="BH376" s="916"/>
    </row>
    <row r="377" spans="1:60" s="507" customFormat="1" ht="15.75" customHeight="1">
      <c r="A377" s="20" t="s">
        <v>307</v>
      </c>
      <c r="B377" s="29"/>
      <c r="C377" s="29"/>
      <c r="D377" s="29"/>
      <c r="E377" s="29"/>
      <c r="F377" s="933" t="s">
        <v>312</v>
      </c>
      <c r="G377" s="933"/>
      <c r="H377" s="933"/>
      <c r="I377" s="933"/>
      <c r="J377" s="933"/>
      <c r="K377" s="933"/>
      <c r="L377" s="933"/>
      <c r="M377" s="900" t="s">
        <v>787</v>
      </c>
      <c r="N377" s="900"/>
      <c r="O377" s="900"/>
      <c r="P377" s="900"/>
      <c r="Q377" s="900"/>
      <c r="R377" s="900"/>
      <c r="S377" s="900"/>
      <c r="T377" s="900"/>
      <c r="U377" s="900"/>
      <c r="V377" s="900"/>
      <c r="W377" s="900"/>
      <c r="X377" s="900"/>
      <c r="Y377" s="900"/>
      <c r="Z377" s="900"/>
      <c r="AA377" s="900"/>
      <c r="AB377" s="110"/>
      <c r="AC377" s="17"/>
      <c r="AD377" s="17"/>
      <c r="AE377" s="17"/>
      <c r="AF377" s="17"/>
      <c r="AG377" s="188"/>
      <c r="AH377" s="188"/>
      <c r="AI377" s="188"/>
      <c r="AJ377" s="188"/>
      <c r="AK377" s="188"/>
      <c r="AL377" s="204"/>
      <c r="AM377" s="204"/>
      <c r="AN377" s="204"/>
      <c r="AO377" s="204"/>
      <c r="AP377" s="204"/>
      <c r="AQ377" s="204"/>
      <c r="AR377" s="188"/>
      <c r="AS377" s="204"/>
      <c r="AT377" s="204"/>
      <c r="AU377" s="188"/>
      <c r="AV377" s="188"/>
      <c r="AW377" s="188"/>
      <c r="AX377" s="188"/>
      <c r="AY377" s="785"/>
      <c r="AZ377" s="188"/>
      <c r="BA377" s="666"/>
      <c r="BB377" s="666"/>
      <c r="BC377" s="785"/>
      <c r="BD377" s="188"/>
      <c r="BE377" s="729"/>
      <c r="BF377" s="515"/>
      <c r="BG377" s="515"/>
      <c r="BH377" s="515"/>
    </row>
    <row r="378" spans="1:60" s="1" customFormat="1" ht="10.5" customHeight="1" thickBot="1">
      <c r="A378" s="14"/>
      <c r="B378" s="26"/>
      <c r="C378" s="26"/>
      <c r="D378" s="26"/>
      <c r="E378" s="29"/>
      <c r="F378" s="18"/>
      <c r="G378" s="18"/>
      <c r="H378" s="18"/>
      <c r="I378" s="18"/>
      <c r="J378" s="18"/>
      <c r="K378" s="18"/>
      <c r="L378" s="18"/>
      <c r="M378" s="19"/>
      <c r="N378" s="27"/>
      <c r="O378" s="27"/>
      <c r="P378" s="27"/>
      <c r="Q378" s="78"/>
      <c r="R378" s="27"/>
      <c r="S378" s="27"/>
      <c r="T378" s="17"/>
      <c r="U378" s="24"/>
      <c r="V378" s="24"/>
      <c r="W378" s="24"/>
      <c r="X378" s="24"/>
      <c r="Y378" s="24"/>
      <c r="Z378" s="24"/>
      <c r="AA378" s="25"/>
      <c r="AB378" s="25"/>
      <c r="AE378" s="24"/>
      <c r="AF378" s="24"/>
      <c r="AG378" s="24"/>
      <c r="AH378" s="24"/>
      <c r="AI378" s="24"/>
      <c r="AJ378" s="24"/>
      <c r="AK378" s="24"/>
      <c r="AL378" s="201"/>
      <c r="AM378" s="201"/>
      <c r="AN378" s="201"/>
      <c r="AO378" s="201"/>
      <c r="AP378" s="431"/>
      <c r="AQ378" s="429"/>
      <c r="AR378" s="24"/>
      <c r="AS378" s="201"/>
      <c r="AT378" s="201"/>
      <c r="AU378" s="24"/>
      <c r="AV378" s="24"/>
      <c r="AW378" s="24"/>
      <c r="AX378" s="24"/>
      <c r="AY378" s="778"/>
      <c r="AZ378" s="24"/>
      <c r="BA378" s="24"/>
      <c r="BB378" s="24"/>
      <c r="BC378" s="778"/>
      <c r="BD378" s="24"/>
      <c r="BE378" s="728"/>
      <c r="BF378" s="186"/>
      <c r="BG378" s="186"/>
      <c r="BH378" s="186"/>
    </row>
    <row r="379" spans="1:60" ht="39" customHeight="1" thickBot="1">
      <c r="A379" s="886" t="s">
        <v>0</v>
      </c>
      <c r="B379" s="886"/>
      <c r="C379" s="886"/>
      <c r="D379" s="10" t="s">
        <v>1</v>
      </c>
      <c r="E379" s="412" t="s">
        <v>574</v>
      </c>
      <c r="F379" s="887" t="s">
        <v>196</v>
      </c>
      <c r="G379" s="888"/>
      <c r="H379" s="888"/>
      <c r="I379" s="889"/>
      <c r="J379" s="890" t="s">
        <v>195</v>
      </c>
      <c r="K379" s="888"/>
      <c r="L379" s="888"/>
      <c r="M379" s="888"/>
      <c r="N379" s="888"/>
      <c r="O379" s="891"/>
      <c r="P379" s="414" t="s">
        <v>311</v>
      </c>
      <c r="Q379" s="413" t="s">
        <v>302</v>
      </c>
      <c r="R379" s="408" t="s">
        <v>377</v>
      </c>
      <c r="S379" s="408" t="s">
        <v>179</v>
      </c>
      <c r="T379" s="408" t="s">
        <v>378</v>
      </c>
      <c r="U379" s="409" t="s">
        <v>180</v>
      </c>
      <c r="V379" s="409" t="s">
        <v>379</v>
      </c>
      <c r="W379" s="409" t="s">
        <v>381</v>
      </c>
      <c r="X379" s="408"/>
      <c r="Y379" s="408" t="s">
        <v>421</v>
      </c>
      <c r="Z379" s="410" t="s">
        <v>427</v>
      </c>
      <c r="AA379" s="408" t="s">
        <v>181</v>
      </c>
      <c r="AB379" s="408" t="s">
        <v>380</v>
      </c>
      <c r="AC379" s="411"/>
      <c r="AD379" s="411"/>
      <c r="AE379" s="410" t="s">
        <v>422</v>
      </c>
      <c r="AF379" s="410" t="s">
        <v>437</v>
      </c>
      <c r="AG379" s="410" t="s">
        <v>436</v>
      </c>
      <c r="AH379" s="415" t="s">
        <v>434</v>
      </c>
      <c r="AI379" s="417" t="s">
        <v>465</v>
      </c>
      <c r="AJ379" s="416" t="s">
        <v>435</v>
      </c>
      <c r="AK379" s="410" t="s">
        <v>507</v>
      </c>
      <c r="AL379" s="415" t="s">
        <v>506</v>
      </c>
      <c r="AM379" s="417" t="s">
        <v>571</v>
      </c>
      <c r="AN379" s="427" t="s">
        <v>577</v>
      </c>
      <c r="AO379" s="417" t="s">
        <v>583</v>
      </c>
      <c r="AP379" s="428" t="s">
        <v>591</v>
      </c>
      <c r="AQ379" s="428" t="s">
        <v>644</v>
      </c>
      <c r="AR379" s="426" t="s">
        <v>650</v>
      </c>
      <c r="AS379" s="417" t="s">
        <v>657</v>
      </c>
      <c r="AT379" s="632" t="s">
        <v>732</v>
      </c>
      <c r="AU379" s="640" t="s">
        <v>850</v>
      </c>
      <c r="AV379" s="640" t="s">
        <v>849</v>
      </c>
      <c r="AW379" s="646" t="s">
        <v>785</v>
      </c>
      <c r="AX379" s="498" t="s">
        <v>758</v>
      </c>
      <c r="AY379" s="766" t="s">
        <v>801</v>
      </c>
      <c r="AZ379" s="767" t="s">
        <v>605</v>
      </c>
      <c r="BA379" s="768" t="s">
        <v>781</v>
      </c>
      <c r="BB379" s="768" t="s">
        <v>782</v>
      </c>
      <c r="BC379" s="766" t="s">
        <v>889</v>
      </c>
      <c r="BD379" s="714" t="s">
        <v>843</v>
      </c>
      <c r="BE379" s="714" t="s">
        <v>836</v>
      </c>
      <c r="BF379" s="816" t="s">
        <v>852</v>
      </c>
      <c r="BG379" s="640" t="s">
        <v>853</v>
      </c>
      <c r="BH379" s="766" t="s">
        <v>854</v>
      </c>
    </row>
    <row r="380" spans="1:60" ht="15.75" customHeight="1">
      <c r="A380" s="12">
        <v>1</v>
      </c>
      <c r="B380" s="13">
        <v>1</v>
      </c>
      <c r="C380" s="13"/>
      <c r="D380" s="11" t="s">
        <v>3</v>
      </c>
      <c r="E380" s="189">
        <v>231</v>
      </c>
      <c r="F380" s="108" t="s">
        <v>79</v>
      </c>
      <c r="G380" s="109" t="s">
        <v>11</v>
      </c>
      <c r="H380" s="109" t="s">
        <v>2</v>
      </c>
      <c r="I380" s="376"/>
      <c r="J380" s="10" t="s">
        <v>6</v>
      </c>
      <c r="K380" s="11" t="s">
        <v>12</v>
      </c>
      <c r="L380" s="11" t="s">
        <v>24</v>
      </c>
      <c r="M380" s="11" t="s">
        <v>19</v>
      </c>
      <c r="N380" s="11"/>
      <c r="O380" s="11"/>
      <c r="P380" s="22" t="s">
        <v>7</v>
      </c>
      <c r="Q380" s="79" t="s">
        <v>45</v>
      </c>
      <c r="R380" s="32">
        <v>0</v>
      </c>
      <c r="S380" s="32">
        <v>0</v>
      </c>
      <c r="T380" s="33">
        <v>1000</v>
      </c>
      <c r="U380" s="34">
        <v>-5446.82</v>
      </c>
      <c r="V380" s="34">
        <v>263.25</v>
      </c>
      <c r="W380" s="143">
        <f>V380/T380</f>
        <v>0.26325</v>
      </c>
      <c r="X380" s="32"/>
      <c r="Y380" s="32">
        <v>2000</v>
      </c>
      <c r="Z380" s="32">
        <v>2000</v>
      </c>
      <c r="AA380" s="32">
        <v>2000</v>
      </c>
      <c r="AB380" s="32">
        <v>2000</v>
      </c>
      <c r="AE380" s="32">
        <v>0</v>
      </c>
      <c r="AF380" s="32"/>
      <c r="AG380" s="32">
        <v>140</v>
      </c>
      <c r="AH380" s="32">
        <v>139.5</v>
      </c>
      <c r="AI380" s="32">
        <v>66.65</v>
      </c>
      <c r="AJ380" s="67">
        <v>500</v>
      </c>
      <c r="AK380" s="67"/>
      <c r="AL380" s="32"/>
      <c r="AM380" s="32">
        <v>200</v>
      </c>
      <c r="AN380" s="32">
        <v>200</v>
      </c>
      <c r="AO380" s="32">
        <v>200</v>
      </c>
      <c r="AP380" s="32">
        <v>200</v>
      </c>
      <c r="AQ380" s="32">
        <v>200</v>
      </c>
      <c r="AR380" s="67">
        <v>2500</v>
      </c>
      <c r="AS380" s="32"/>
      <c r="AT380" s="32">
        <v>2500</v>
      </c>
      <c r="AU380" s="32"/>
      <c r="AV380" s="32"/>
      <c r="AW380" s="32">
        <v>0</v>
      </c>
      <c r="AX380" s="32"/>
      <c r="AY380" s="234">
        <v>1000</v>
      </c>
      <c r="AZ380" s="32">
        <v>1000</v>
      </c>
      <c r="BA380" s="119">
        <v>1000</v>
      </c>
      <c r="BB380" s="119">
        <v>1000</v>
      </c>
      <c r="BC380" s="234">
        <v>1000</v>
      </c>
      <c r="BD380" s="234"/>
      <c r="BE380" s="731">
        <f>BD380/BC380*100</f>
        <v>0</v>
      </c>
      <c r="BF380" s="824">
        <v>1000</v>
      </c>
      <c r="BG380" s="120">
        <v>1000</v>
      </c>
      <c r="BH380" s="120">
        <v>1000</v>
      </c>
    </row>
    <row r="381" spans="1:60" ht="15.75" customHeight="1">
      <c r="A381" s="12"/>
      <c r="B381" s="13"/>
      <c r="C381" s="13"/>
      <c r="D381" s="11"/>
      <c r="E381" s="12">
        <v>232</v>
      </c>
      <c r="F381" s="206">
        <v>10</v>
      </c>
      <c r="G381" s="154">
        <v>7</v>
      </c>
      <c r="H381" s="154">
        <v>0</v>
      </c>
      <c r="I381" s="643"/>
      <c r="J381" s="206">
        <v>6</v>
      </c>
      <c r="K381" s="154">
        <v>4</v>
      </c>
      <c r="L381" s="154">
        <v>2</v>
      </c>
      <c r="M381" s="210" t="s">
        <v>53</v>
      </c>
      <c r="N381" s="154"/>
      <c r="O381" s="346"/>
      <c r="P381" s="182">
        <v>41</v>
      </c>
      <c r="Q381" s="222" t="s">
        <v>748</v>
      </c>
      <c r="R381" s="633"/>
      <c r="S381" s="633"/>
      <c r="T381" s="634"/>
      <c r="U381" s="635"/>
      <c r="V381" s="635"/>
      <c r="W381" s="327"/>
      <c r="X381" s="633"/>
      <c r="Y381" s="633"/>
      <c r="Z381" s="633"/>
      <c r="AA381" s="633"/>
      <c r="AB381" s="633"/>
      <c r="AE381" s="633"/>
      <c r="AF381" s="633"/>
      <c r="AG381" s="633"/>
      <c r="AH381" s="633"/>
      <c r="AI381" s="633"/>
      <c r="AJ381" s="325"/>
      <c r="AK381" s="325"/>
      <c r="AL381" s="32"/>
      <c r="AM381" s="32"/>
      <c r="AN381" s="32"/>
      <c r="AO381" s="32"/>
      <c r="AP381" s="32"/>
      <c r="AQ381" s="32"/>
      <c r="AR381" s="67"/>
      <c r="AS381" s="32"/>
      <c r="AT381" s="32"/>
      <c r="AU381" s="32"/>
      <c r="AV381" s="32">
        <v>100</v>
      </c>
      <c r="AW381" s="682">
        <v>100</v>
      </c>
      <c r="AX381" s="32">
        <v>100</v>
      </c>
      <c r="AY381" s="234"/>
      <c r="AZ381" s="32"/>
      <c r="BA381" s="32"/>
      <c r="BB381" s="32"/>
      <c r="BC381" s="234">
        <v>130</v>
      </c>
      <c r="BD381" s="32">
        <v>130</v>
      </c>
      <c r="BE381" s="731">
        <f>BD381/BC381*100</f>
        <v>100</v>
      </c>
      <c r="BF381" s="822"/>
      <c r="BG381" s="33"/>
      <c r="BH381" s="33"/>
    </row>
    <row r="382" spans="1:60" s="511" customFormat="1" ht="11.25">
      <c r="A382" s="544"/>
      <c r="B382" s="545"/>
      <c r="C382" s="545"/>
      <c r="D382" s="545"/>
      <c r="E382" s="557"/>
      <c r="F382" s="642"/>
      <c r="G382" s="642"/>
      <c r="H382" s="642"/>
      <c r="I382" s="642"/>
      <c r="J382" s="545"/>
      <c r="K382" s="545"/>
      <c r="L382" s="545"/>
      <c r="M382" s="545"/>
      <c r="N382" s="545"/>
      <c r="O382" s="545"/>
      <c r="P382" s="545"/>
      <c r="Q382" s="545"/>
      <c r="R382" s="545"/>
      <c r="S382" s="545"/>
      <c r="T382" s="545"/>
      <c r="U382" s="545"/>
      <c r="V382" s="545"/>
      <c r="W382" s="545"/>
      <c r="X382" s="546"/>
      <c r="Y382" s="545"/>
      <c r="Z382" s="545"/>
      <c r="AA382" s="545"/>
      <c r="AB382" s="545"/>
      <c r="AE382" s="545"/>
      <c r="AF382" s="545"/>
      <c r="AG382" s="546"/>
      <c r="AH382" s="546"/>
      <c r="AI382" s="546"/>
      <c r="AJ382" s="547"/>
      <c r="AK382" s="547"/>
      <c r="AL382" s="644"/>
      <c r="AM382" s="644"/>
      <c r="AN382" s="644"/>
      <c r="AO382" s="644"/>
      <c r="AP382" s="644"/>
      <c r="AQ382" s="644"/>
      <c r="AR382" s="645"/>
      <c r="AS382" s="644"/>
      <c r="AT382" s="644"/>
      <c r="AU382" s="644"/>
      <c r="AV382" s="644"/>
      <c r="AW382" s="644"/>
      <c r="AX382" s="644"/>
      <c r="AY382" s="787"/>
      <c r="AZ382" s="644"/>
      <c r="BA382" s="668"/>
      <c r="BB382" s="668"/>
      <c r="BC382" s="787"/>
      <c r="BD382" s="644"/>
      <c r="BE382" s="739"/>
      <c r="BF382" s="512"/>
      <c r="BG382" s="512"/>
      <c r="BH382" s="512"/>
    </row>
    <row r="383" spans="1:60" ht="15.75" customHeight="1">
      <c r="A383" s="51">
        <v>3</v>
      </c>
      <c r="B383" s="52">
        <v>3</v>
      </c>
      <c r="C383" s="52"/>
      <c r="D383" s="3"/>
      <c r="E383" s="722">
        <v>233</v>
      </c>
      <c r="F383" s="901" t="s">
        <v>186</v>
      </c>
      <c r="G383" s="902"/>
      <c r="H383" s="902"/>
      <c r="I383" s="903"/>
      <c r="J383" s="901" t="s">
        <v>211</v>
      </c>
      <c r="K383" s="902"/>
      <c r="L383" s="902"/>
      <c r="M383" s="902"/>
      <c r="N383" s="902"/>
      <c r="O383" s="902"/>
      <c r="P383" s="903"/>
      <c r="Q383" s="439" t="s">
        <v>212</v>
      </c>
      <c r="R383" s="54" t="e">
        <f>R328+R337+R345+R353+R361+R362+R372+R380+#REF!+#REF!</f>
        <v>#REF!</v>
      </c>
      <c r="S383" s="54">
        <v>-340</v>
      </c>
      <c r="T383" s="54" t="e">
        <f>T328+T337+T345+T353+T361+T362+T372+T380+#REF!+#REF!</f>
        <v>#REF!</v>
      </c>
      <c r="U383" s="54" t="e">
        <f>U328+U337+U345+U353+U361+U362+U372+U380+#REF!+#REF!</f>
        <v>#REF!</v>
      </c>
      <c r="V383" s="55" t="e">
        <f>V328+V337+V345+V353+V361+V362+V372+V380+#REF!+#REF!</f>
        <v>#REF!</v>
      </c>
      <c r="W383" s="152" t="e">
        <f>V383/T383</f>
        <v>#REF!</v>
      </c>
      <c r="X383" s="54" t="e">
        <f>X328+X337+X345+X353+X361+X362+X372+#REF!+X380</f>
        <v>#REF!</v>
      </c>
      <c r="Y383" s="54" t="e">
        <f>Y328+Y337+Y345+Y353+Y361+Y362+Y372+#REF!+Y380</f>
        <v>#REF!</v>
      </c>
      <c r="Z383" s="54" t="e">
        <f>Z328+Z337+Z345+Z353+Z361+Z362+Z372+#REF!+Z380</f>
        <v>#REF!</v>
      </c>
      <c r="AA383" s="54" t="e">
        <f>AA328+AA337+AA345+AA353+AA361+AA362+AA372+#REF!+AA380</f>
        <v>#REF!</v>
      </c>
      <c r="AB383" s="54" t="e">
        <f>AB328+AB337+AB345+AB353+AB361+AB362+AB372+#REF!+AB380</f>
        <v>#REF!</v>
      </c>
      <c r="AC383" s="2"/>
      <c r="AD383" s="2"/>
      <c r="AE383" s="54" t="e">
        <f>AE328+AE337+AE345+AE353+AE361+AE362+AE372+#REF!+AE380</f>
        <v>#REF!</v>
      </c>
      <c r="AF383" s="54" t="e">
        <f>AF328+AF337+AF345+AF353+AF361+AF362+AF372+#REF!+AF380</f>
        <v>#REF!</v>
      </c>
      <c r="AG383" s="54" t="e">
        <f>AG328+AG337+AG345+AG353+AG361+AG362+AG372+#REF!+AG380</f>
        <v>#REF!</v>
      </c>
      <c r="AH383" s="54" t="e">
        <f>AH328+AH337+AH345+AH353+AH361+AH362+AH372+#REF!+AH380</f>
        <v>#REF!</v>
      </c>
      <c r="AI383" s="64" t="e">
        <f>AI328+AI337+AI345+AI353+AI361+AI362+AI372+#REF!+AI380</f>
        <v>#REF!</v>
      </c>
      <c r="AJ383" s="64" t="e">
        <f>AJ328+AJ337+AJ345+AJ353+AJ361+AJ362+AJ372+#REF!+AJ380</f>
        <v>#REF!</v>
      </c>
      <c r="AK383" s="64" t="e">
        <f>AK328+AK337+AK345+AK353+AK361+AK362+AK372+#REF!+AK380</f>
        <v>#REF!</v>
      </c>
      <c r="AL383" s="64">
        <f aca="true" t="shared" si="101" ref="AL383:AU383">AL328+AL337+AL345+AL353+AL361+AL362+AL363+AL372+AL380</f>
        <v>6692.549999999999</v>
      </c>
      <c r="AM383" s="64">
        <f t="shared" si="101"/>
        <v>11725.11</v>
      </c>
      <c r="AN383" s="64">
        <f t="shared" si="101"/>
        <v>11725.11</v>
      </c>
      <c r="AO383" s="64">
        <f t="shared" si="101"/>
        <v>11725.11</v>
      </c>
      <c r="AP383" s="64">
        <f t="shared" si="101"/>
        <v>11725</v>
      </c>
      <c r="AQ383" s="64">
        <f t="shared" si="101"/>
        <v>11364</v>
      </c>
      <c r="AR383" s="64">
        <f t="shared" si="101"/>
        <v>15160</v>
      </c>
      <c r="AS383" s="64">
        <f t="shared" si="101"/>
        <v>6911.21</v>
      </c>
      <c r="AT383" s="64">
        <f t="shared" si="101"/>
        <v>10660</v>
      </c>
      <c r="AU383" s="64">
        <f t="shared" si="101"/>
        <v>5697.98</v>
      </c>
      <c r="AV383" s="64">
        <f>AV328+AV337+AV345+AV353+AV361+AV362+AV363+AV372+AV380+AV381</f>
        <v>5507.5</v>
      </c>
      <c r="AW383" s="64"/>
      <c r="AX383" s="64">
        <f>AX328+AX337+AX345+AX353+AX361+AX362+AX363+AX372+AX380+AX381</f>
        <v>465.21000000000004</v>
      </c>
      <c r="AY383" s="64">
        <f aca="true" t="shared" si="102" ref="AY383:BH383">AY328+AY337+AY345+AY353+AY361+AY362+AY363+AY372+AY380+AY381</f>
        <v>8100</v>
      </c>
      <c r="AZ383" s="64">
        <f t="shared" si="102"/>
        <v>3650</v>
      </c>
      <c r="BA383" s="64">
        <f t="shared" si="102"/>
        <v>8100</v>
      </c>
      <c r="BB383" s="64">
        <f t="shared" si="102"/>
        <v>8100</v>
      </c>
      <c r="BC383" s="64">
        <f t="shared" si="102"/>
        <v>8450</v>
      </c>
      <c r="BD383" s="64">
        <f t="shared" si="102"/>
        <v>352.24</v>
      </c>
      <c r="BE383" s="64" t="e">
        <f t="shared" si="102"/>
        <v>#DIV/0!</v>
      </c>
      <c r="BF383" s="64">
        <f>BF328+BF337+BF345+BF353+BF361+BF362+BF363+BF372+BF380+BF381</f>
        <v>7730</v>
      </c>
      <c r="BG383" s="64">
        <f t="shared" si="102"/>
        <v>7730</v>
      </c>
      <c r="BH383" s="64">
        <f t="shared" si="102"/>
        <v>7730</v>
      </c>
    </row>
    <row r="384" spans="1:56" ht="10.5" customHeight="1">
      <c r="A384" s="537"/>
      <c r="B384" s="538"/>
      <c r="C384" s="538"/>
      <c r="D384" s="538"/>
      <c r="E384" s="538"/>
      <c r="F384" s="538"/>
      <c r="G384" s="538"/>
      <c r="H384" s="538"/>
      <c r="I384" s="538"/>
      <c r="J384" s="538"/>
      <c r="K384" s="538"/>
      <c r="L384" s="538"/>
      <c r="M384" s="538"/>
      <c r="N384" s="538"/>
      <c r="O384" s="538"/>
      <c r="P384" s="538"/>
      <c r="Q384" s="538"/>
      <c r="R384" s="538"/>
      <c r="S384" s="538"/>
      <c r="T384" s="538"/>
      <c r="U384" s="538"/>
      <c r="V384" s="538"/>
      <c r="W384" s="538"/>
      <c r="X384" s="539"/>
      <c r="Y384" s="538"/>
      <c r="Z384" s="538"/>
      <c r="AA384" s="538"/>
      <c r="AB384" s="538"/>
      <c r="AC384" s="511"/>
      <c r="AD384" s="511"/>
      <c r="AE384" s="538"/>
      <c r="AF384" s="538"/>
      <c r="AG384" s="539"/>
      <c r="AH384" s="539"/>
      <c r="AI384" s="539"/>
      <c r="AJ384" s="540"/>
      <c r="AK384" s="540"/>
      <c r="AL384" s="539"/>
      <c r="AM384" s="539"/>
      <c r="AN384" s="539"/>
      <c r="AO384" s="539"/>
      <c r="AP384" s="539"/>
      <c r="AQ384" s="539"/>
      <c r="AR384" s="540"/>
      <c r="AS384" s="539"/>
      <c r="AT384" s="539"/>
      <c r="AU384" s="540"/>
      <c r="AV384" s="539"/>
      <c r="AW384" s="539"/>
      <c r="AX384" s="539"/>
      <c r="AY384" s="783"/>
      <c r="AZ384" s="539"/>
      <c r="BA384" s="665"/>
      <c r="BB384" s="665"/>
      <c r="BC384" s="783"/>
      <c r="BD384" s="539"/>
    </row>
    <row r="385" spans="1:56" ht="18.75" customHeight="1">
      <c r="A385" s="74"/>
      <c r="B385" s="74"/>
      <c r="C385" s="74"/>
      <c r="D385" s="74"/>
      <c r="E385" s="74"/>
      <c r="F385" s="74"/>
      <c r="G385" s="74"/>
      <c r="H385" s="73" t="s">
        <v>224</v>
      </c>
      <c r="I385" s="73"/>
      <c r="J385" s="73"/>
      <c r="K385" s="73"/>
      <c r="L385" s="73"/>
      <c r="M385" s="73"/>
      <c r="N385" s="73"/>
      <c r="O385" s="74"/>
      <c r="P385" s="74"/>
      <c r="Q385" s="74" t="s">
        <v>225</v>
      </c>
      <c r="R385" s="75"/>
      <c r="S385" s="75"/>
      <c r="T385" s="75"/>
      <c r="U385" s="76"/>
      <c r="V385" s="76"/>
      <c r="W385" s="76"/>
      <c r="X385" s="75"/>
      <c r="Y385" s="75"/>
      <c r="Z385" s="75"/>
      <c r="AA385" s="75"/>
      <c r="AB385" s="75"/>
      <c r="AC385" s="74"/>
      <c r="AD385" s="74"/>
      <c r="AE385" s="75"/>
      <c r="AF385" s="75"/>
      <c r="AG385" s="75"/>
      <c r="AH385" s="75"/>
      <c r="AI385" s="75"/>
      <c r="AJ385" s="75"/>
      <c r="AK385" s="75"/>
      <c r="AL385" s="200"/>
      <c r="AM385" s="200"/>
      <c r="AN385" s="200"/>
      <c r="AO385" s="200"/>
      <c r="AP385" s="200"/>
      <c r="AQ385" s="200"/>
      <c r="AR385" s="75"/>
      <c r="AS385" s="200"/>
      <c r="AT385" s="200"/>
      <c r="AU385" s="75"/>
      <c r="AV385" s="75"/>
      <c r="AW385" s="75"/>
      <c r="AX385" s="75"/>
      <c r="AY385" s="774"/>
      <c r="AZ385" s="75"/>
      <c r="BA385" s="75"/>
      <c r="BB385" s="75"/>
      <c r="BC385" s="774"/>
      <c r="BD385" s="75"/>
    </row>
    <row r="386" spans="1:60" s="23" customFormat="1" ht="10.5" customHeight="1">
      <c r="A386" s="504"/>
      <c r="B386" s="504"/>
      <c r="C386" s="504"/>
      <c r="D386" s="504"/>
      <c r="E386" s="504"/>
      <c r="F386" s="504"/>
      <c r="G386" s="504"/>
      <c r="H386" s="504"/>
      <c r="I386" s="504"/>
      <c r="J386" s="507"/>
      <c r="K386" s="504"/>
      <c r="L386" s="504"/>
      <c r="M386" s="504"/>
      <c r="N386" s="504"/>
      <c r="O386" s="504"/>
      <c r="P386" s="504"/>
      <c r="Q386" s="504"/>
      <c r="R386" s="505"/>
      <c r="S386" s="505"/>
      <c r="T386" s="505"/>
      <c r="U386" s="506"/>
      <c r="V386" s="506"/>
      <c r="W386" s="506"/>
      <c r="X386" s="505"/>
      <c r="Y386" s="505"/>
      <c r="Z386" s="505"/>
      <c r="AA386" s="505"/>
      <c r="AB386" s="505"/>
      <c r="AC386" s="507"/>
      <c r="AD386" s="507"/>
      <c r="AE386" s="505"/>
      <c r="AF386" s="505"/>
      <c r="AG386" s="505"/>
      <c r="AH386" s="505"/>
      <c r="AI386" s="505"/>
      <c r="AJ386" s="505"/>
      <c r="AK386" s="505"/>
      <c r="AL386" s="508"/>
      <c r="AM386" s="508"/>
      <c r="AN386" s="508"/>
      <c r="AO386" s="508"/>
      <c r="AP386" s="508"/>
      <c r="AQ386" s="508"/>
      <c r="AR386" s="505"/>
      <c r="AS386" s="508"/>
      <c r="AT386" s="508"/>
      <c r="AU386" s="505"/>
      <c r="AV386" s="505"/>
      <c r="AW386" s="505"/>
      <c r="AX386" s="505"/>
      <c r="AY386" s="775"/>
      <c r="AZ386" s="505"/>
      <c r="BA386" s="505"/>
      <c r="BB386" s="505"/>
      <c r="BC386" s="775"/>
      <c r="BD386" s="505"/>
      <c r="BE386" s="734"/>
      <c r="BF386" s="70"/>
      <c r="BG386" s="70"/>
      <c r="BH386" s="70"/>
    </row>
    <row r="387" spans="1:60" ht="15.75" customHeight="1">
      <c r="A387" s="14" t="s">
        <v>305</v>
      </c>
      <c r="B387" s="26"/>
      <c r="C387" s="26"/>
      <c r="D387" s="26"/>
      <c r="E387" s="379"/>
      <c r="F387" s="910" t="s">
        <v>305</v>
      </c>
      <c r="G387" s="896"/>
      <c r="H387" s="896"/>
      <c r="I387" s="896"/>
      <c r="J387" s="896"/>
      <c r="K387" s="896"/>
      <c r="L387" s="896"/>
      <c r="M387" s="884" t="s">
        <v>334</v>
      </c>
      <c r="N387" s="884"/>
      <c r="O387" s="884"/>
      <c r="P387" s="884"/>
      <c r="Q387" s="884"/>
      <c r="R387" s="884"/>
      <c r="S387" s="884"/>
      <c r="T387" s="884"/>
      <c r="U387" s="884"/>
      <c r="V387" s="884"/>
      <c r="W387" s="884"/>
      <c r="X387" s="884"/>
      <c r="Y387" s="884"/>
      <c r="Z387" s="884"/>
      <c r="AA387" s="884"/>
      <c r="AB387" s="884"/>
      <c r="AC387" s="884"/>
      <c r="AD387" s="884"/>
      <c r="AE387" s="884"/>
      <c r="AF387" s="884"/>
      <c r="AG387" s="884"/>
      <c r="AH387" s="884"/>
      <c r="AI387" s="884"/>
      <c r="AJ387" s="884"/>
      <c r="AK387" s="884"/>
      <c r="AL387" s="884"/>
      <c r="AM387" s="884"/>
      <c r="AN387" s="884"/>
      <c r="AO387" s="884"/>
      <c r="AP387" s="884"/>
      <c r="AQ387" s="884"/>
      <c r="AR387" s="884"/>
      <c r="AS387" s="884"/>
      <c r="AT387" s="884"/>
      <c r="AU387" s="884"/>
      <c r="AV387" s="884"/>
      <c r="AW387" s="884"/>
      <c r="AX387" s="884"/>
      <c r="AY387" s="884"/>
      <c r="AZ387" s="884"/>
      <c r="BA387" s="884"/>
      <c r="BB387" s="884"/>
      <c r="BC387" s="884"/>
      <c r="BD387" s="884"/>
      <c r="BE387" s="884"/>
      <c r="BF387" s="884"/>
      <c r="BG387" s="884"/>
      <c r="BH387" s="884"/>
    </row>
    <row r="388" spans="1:60" ht="15.75" customHeight="1">
      <c r="A388" s="269" t="s">
        <v>306</v>
      </c>
      <c r="B388" s="267"/>
      <c r="C388" s="267"/>
      <c r="D388" s="267"/>
      <c r="E388" s="380"/>
      <c r="F388" s="962" t="s">
        <v>306</v>
      </c>
      <c r="G388" s="908"/>
      <c r="H388" s="908"/>
      <c r="I388" s="908"/>
      <c r="J388" s="908"/>
      <c r="K388" s="908"/>
      <c r="L388" s="908"/>
      <c r="M388" s="885" t="s">
        <v>664</v>
      </c>
      <c r="N388" s="885"/>
      <c r="O388" s="885"/>
      <c r="P388" s="885"/>
      <c r="Q388" s="885"/>
      <c r="R388" s="885"/>
      <c r="S388" s="885"/>
      <c r="T388" s="885"/>
      <c r="U388" s="885"/>
      <c r="V388" s="885"/>
      <c r="W388" s="885"/>
      <c r="X388" s="885"/>
      <c r="Y388" s="885"/>
      <c r="Z388" s="885"/>
      <c r="AA388" s="885"/>
      <c r="AB388" s="885"/>
      <c r="AC388" s="885"/>
      <c r="AD388" s="885"/>
      <c r="AE388" s="885"/>
      <c r="AF388" s="885"/>
      <c r="AG388" s="885"/>
      <c r="AH388" s="885"/>
      <c r="AI388" s="885"/>
      <c r="AJ388" s="885"/>
      <c r="AK388" s="885"/>
      <c r="AL388" s="885"/>
      <c r="AM388" s="885"/>
      <c r="AN388" s="885"/>
      <c r="AO388" s="885"/>
      <c r="AP388" s="885"/>
      <c r="AQ388" s="885"/>
      <c r="AR388" s="885"/>
      <c r="AS388" s="885"/>
      <c r="AT388" s="885"/>
      <c r="AU388" s="885"/>
      <c r="AV388" s="885"/>
      <c r="AW388" s="885"/>
      <c r="AX388" s="885"/>
      <c r="AY388" s="885"/>
      <c r="AZ388" s="885"/>
      <c r="BA388" s="885"/>
      <c r="BB388" s="885"/>
      <c r="BC388" s="885"/>
      <c r="BD388" s="885"/>
      <c r="BE388" s="885"/>
      <c r="BF388" s="885"/>
      <c r="BG388" s="885"/>
      <c r="BH388" s="885"/>
    </row>
    <row r="389" spans="1:60" ht="15" customHeight="1">
      <c r="A389" s="8" t="s">
        <v>307</v>
      </c>
      <c r="B389" s="5"/>
      <c r="C389" s="5"/>
      <c r="D389" s="5"/>
      <c r="E389" s="379"/>
      <c r="F389" s="910" t="s">
        <v>307</v>
      </c>
      <c r="G389" s="896"/>
      <c r="H389" s="896"/>
      <c r="I389" s="896"/>
      <c r="J389" s="896"/>
      <c r="K389" s="896"/>
      <c r="L389" s="896"/>
      <c r="M389" s="884" t="s">
        <v>335</v>
      </c>
      <c r="N389" s="884"/>
      <c r="O389" s="884"/>
      <c r="P389" s="884"/>
      <c r="Q389" s="884"/>
      <c r="R389" s="884"/>
      <c r="S389" s="884"/>
      <c r="T389" s="884"/>
      <c r="U389" s="884"/>
      <c r="V389" s="884"/>
      <c r="W389" s="884"/>
      <c r="X389" s="884"/>
      <c r="Y389" s="884"/>
      <c r="Z389" s="884"/>
      <c r="AA389" s="884"/>
      <c r="AB389" s="884"/>
      <c r="AC389" s="884"/>
      <c r="AD389" s="884"/>
      <c r="AE389" s="884"/>
      <c r="AF389" s="884"/>
      <c r="AG389" s="884"/>
      <c r="AH389" s="884"/>
      <c r="AI389" s="884"/>
      <c r="AJ389" s="884"/>
      <c r="AK389" s="884"/>
      <c r="AL389" s="884"/>
      <c r="AM389" s="884"/>
      <c r="AN389" s="884"/>
      <c r="AO389" s="884"/>
      <c r="AP389" s="884"/>
      <c r="AQ389" s="884"/>
      <c r="AR389" s="884"/>
      <c r="AS389" s="884"/>
      <c r="AT389" s="884"/>
      <c r="AU389" s="884"/>
      <c r="AV389" s="884"/>
      <c r="AW389" s="884"/>
      <c r="AX389" s="884"/>
      <c r="AY389" s="884"/>
      <c r="AZ389" s="884"/>
      <c r="BA389" s="884"/>
      <c r="BB389" s="884"/>
      <c r="BC389" s="884"/>
      <c r="BD389" s="884"/>
      <c r="BE389" s="884"/>
      <c r="BF389" s="884"/>
      <c r="BG389" s="884"/>
      <c r="BH389" s="884"/>
    </row>
    <row r="390" spans="1:56" ht="15" customHeight="1" hidden="1">
      <c r="A390" s="8"/>
      <c r="B390" s="5"/>
      <c r="C390" s="5"/>
      <c r="D390" s="5"/>
      <c r="E390" s="29"/>
      <c r="F390" s="690"/>
      <c r="G390" s="690"/>
      <c r="H390" s="690"/>
      <c r="I390" s="690"/>
      <c r="J390" s="690"/>
      <c r="K390" s="690"/>
      <c r="L390" s="690"/>
      <c r="M390" s="163"/>
      <c r="N390" s="163"/>
      <c r="O390" s="163"/>
      <c r="P390" s="163"/>
      <c r="Q390" s="163"/>
      <c r="R390" s="163"/>
      <c r="S390" s="163"/>
      <c r="T390" s="163"/>
      <c r="U390" s="163"/>
      <c r="V390" s="163"/>
      <c r="W390" s="163"/>
      <c r="X390" s="163"/>
      <c r="Y390" s="163"/>
      <c r="Z390" s="163"/>
      <c r="AA390" s="163"/>
      <c r="AB390" s="163"/>
      <c r="AC390" s="163"/>
      <c r="AD390" s="163"/>
      <c r="AE390" s="163"/>
      <c r="AF390" s="163"/>
      <c r="AG390" s="163"/>
      <c r="AH390" s="163"/>
      <c r="AI390" s="163"/>
      <c r="AJ390" s="163"/>
      <c r="AK390" s="163"/>
      <c r="AL390" s="163"/>
      <c r="AM390" s="163"/>
      <c r="AN390" s="163"/>
      <c r="AO390" s="163"/>
      <c r="AP390" s="163"/>
      <c r="AQ390" s="163"/>
      <c r="AR390" s="163"/>
      <c r="AS390" s="163"/>
      <c r="AT390" s="163"/>
      <c r="AU390" s="163"/>
      <c r="AV390" s="163"/>
      <c r="AW390" s="163"/>
      <c r="AX390" s="163"/>
      <c r="AY390" s="782"/>
      <c r="AZ390" s="691"/>
      <c r="BC390" s="782"/>
      <c r="BD390" s="163"/>
    </row>
    <row r="391" spans="1:56" ht="15" customHeight="1" hidden="1">
      <c r="A391" s="8"/>
      <c r="B391" s="5"/>
      <c r="C391" s="5"/>
      <c r="D391" s="5"/>
      <c r="E391" s="29"/>
      <c r="F391" s="933"/>
      <c r="G391" s="933"/>
      <c r="H391" s="933"/>
      <c r="I391" s="933"/>
      <c r="J391" s="933"/>
      <c r="K391" s="933"/>
      <c r="L391" s="933"/>
      <c r="M391" s="900"/>
      <c r="N391" s="900"/>
      <c r="O391" s="900"/>
      <c r="P391" s="900"/>
      <c r="Q391" s="900"/>
      <c r="R391" s="900"/>
      <c r="S391" s="900"/>
      <c r="T391" s="900"/>
      <c r="U391" s="900"/>
      <c r="V391" s="900"/>
      <c r="W391" s="900"/>
      <c r="X391" s="900"/>
      <c r="Y391" s="900"/>
      <c r="Z391" s="900"/>
      <c r="AA391" s="900"/>
      <c r="AB391" s="163"/>
      <c r="AC391" s="163"/>
      <c r="AD391" s="163"/>
      <c r="AE391" s="163"/>
      <c r="AF391" s="163"/>
      <c r="AG391" s="163"/>
      <c r="AH391" s="163"/>
      <c r="AI391" s="163"/>
      <c r="AJ391" s="163"/>
      <c r="AK391" s="163"/>
      <c r="AL391" s="163"/>
      <c r="AM391" s="163"/>
      <c r="AN391" s="163"/>
      <c r="AO391" s="163"/>
      <c r="AP391" s="163"/>
      <c r="AQ391" s="163"/>
      <c r="AR391" s="163"/>
      <c r="AS391" s="163"/>
      <c r="AT391" s="163"/>
      <c r="AU391" s="163"/>
      <c r="AV391" s="163"/>
      <c r="AW391" s="163"/>
      <c r="AX391" s="163"/>
      <c r="AY391" s="782"/>
      <c r="AZ391" s="691"/>
      <c r="BC391" s="782"/>
      <c r="BD391" s="163"/>
    </row>
    <row r="392" spans="1:56" ht="15" customHeight="1" hidden="1">
      <c r="A392" s="8"/>
      <c r="B392" s="5"/>
      <c r="C392" s="5"/>
      <c r="D392" s="5"/>
      <c r="E392" s="29"/>
      <c r="F392" s="690"/>
      <c r="G392" s="690"/>
      <c r="H392" s="690"/>
      <c r="I392" s="690"/>
      <c r="J392" s="690"/>
      <c r="K392" s="690"/>
      <c r="L392" s="690"/>
      <c r="M392" s="163"/>
      <c r="N392" s="163"/>
      <c r="O392" s="163"/>
      <c r="P392" s="163"/>
      <c r="Q392" s="163"/>
      <c r="R392" s="163"/>
      <c r="S392" s="163"/>
      <c r="T392" s="163"/>
      <c r="U392" s="163"/>
      <c r="V392" s="163"/>
      <c r="W392" s="163"/>
      <c r="X392" s="163"/>
      <c r="Y392" s="163"/>
      <c r="Z392" s="163"/>
      <c r="AA392" s="163"/>
      <c r="AB392" s="163"/>
      <c r="AC392" s="163"/>
      <c r="AD392" s="163"/>
      <c r="AE392" s="163"/>
      <c r="AF392" s="163"/>
      <c r="AG392" s="163"/>
      <c r="AH392" s="163"/>
      <c r="AI392" s="163"/>
      <c r="AJ392" s="163"/>
      <c r="AK392" s="163"/>
      <c r="AL392" s="163"/>
      <c r="AM392" s="163"/>
      <c r="AN392" s="163"/>
      <c r="AO392" s="163"/>
      <c r="AP392" s="163"/>
      <c r="AQ392" s="163"/>
      <c r="AR392" s="163"/>
      <c r="AS392" s="163"/>
      <c r="AT392" s="163"/>
      <c r="AU392" s="163"/>
      <c r="AV392" s="163"/>
      <c r="AW392" s="163"/>
      <c r="AX392" s="163"/>
      <c r="AY392" s="782"/>
      <c r="AZ392" s="691"/>
      <c r="BC392" s="782"/>
      <c r="BD392" s="163"/>
    </row>
    <row r="393" spans="1:56" ht="15" customHeight="1" hidden="1">
      <c r="A393" s="8"/>
      <c r="B393" s="5"/>
      <c r="C393" s="5"/>
      <c r="D393" s="5"/>
      <c r="E393" s="29"/>
      <c r="F393" s="690"/>
      <c r="G393" s="690"/>
      <c r="H393" s="690"/>
      <c r="I393" s="690"/>
      <c r="J393" s="690"/>
      <c r="K393" s="690"/>
      <c r="L393" s="690"/>
      <c r="M393" s="163"/>
      <c r="N393" s="163"/>
      <c r="O393" s="163"/>
      <c r="P393" s="163"/>
      <c r="Q393" s="163"/>
      <c r="R393" s="163"/>
      <c r="S393" s="163"/>
      <c r="T393" s="163"/>
      <c r="U393" s="163"/>
      <c r="V393" s="163"/>
      <c r="W393" s="163"/>
      <c r="X393" s="163"/>
      <c r="Y393" s="163"/>
      <c r="Z393" s="163"/>
      <c r="AA393" s="163"/>
      <c r="AB393" s="163"/>
      <c r="AC393" s="163"/>
      <c r="AD393" s="163"/>
      <c r="AE393" s="163"/>
      <c r="AF393" s="163"/>
      <c r="AG393" s="163"/>
      <c r="AH393" s="163"/>
      <c r="AI393" s="163"/>
      <c r="AJ393" s="163"/>
      <c r="AK393" s="163"/>
      <c r="AL393" s="163"/>
      <c r="AM393" s="163"/>
      <c r="AN393" s="163"/>
      <c r="AO393" s="163"/>
      <c r="AP393" s="163"/>
      <c r="AQ393" s="163"/>
      <c r="AR393" s="163"/>
      <c r="AS393" s="163"/>
      <c r="AT393" s="163"/>
      <c r="AU393" s="163"/>
      <c r="AV393" s="163"/>
      <c r="AW393" s="163"/>
      <c r="AX393" s="163"/>
      <c r="AY393" s="782"/>
      <c r="AZ393" s="691"/>
      <c r="BC393" s="782"/>
      <c r="BD393" s="163"/>
    </row>
    <row r="394" spans="1:56" ht="15.75" customHeight="1" thickBot="1">
      <c r="A394" s="500"/>
      <c r="B394" s="501"/>
      <c r="C394" s="501"/>
      <c r="D394" s="501"/>
      <c r="E394" s="553"/>
      <c r="F394" s="553"/>
      <c r="G394" s="553"/>
      <c r="H394" s="553"/>
      <c r="I394" s="553"/>
      <c r="J394" s="558"/>
      <c r="K394" s="558"/>
      <c r="L394" s="558"/>
      <c r="M394" s="558"/>
      <c r="N394" s="558"/>
      <c r="O394" s="558"/>
      <c r="P394" s="558"/>
      <c r="Q394" s="559"/>
      <c r="R394" s="560"/>
      <c r="S394" s="560"/>
      <c r="T394" s="560"/>
      <c r="U394" s="561"/>
      <c r="V394" s="561"/>
      <c r="W394" s="561"/>
      <c r="X394" s="560"/>
      <c r="Y394" s="560"/>
      <c r="Z394" s="560"/>
      <c r="AA394" s="560"/>
      <c r="AB394" s="560"/>
      <c r="AC394" s="507"/>
      <c r="AD394" s="507"/>
      <c r="AE394" s="560"/>
      <c r="AF394" s="560"/>
      <c r="AG394" s="560"/>
      <c r="AH394" s="560"/>
      <c r="AI394" s="560"/>
      <c r="AJ394" s="560"/>
      <c r="AK394" s="560"/>
      <c r="AL394" s="562"/>
      <c r="AM394" s="562"/>
      <c r="AN394" s="562"/>
      <c r="AO394" s="562"/>
      <c r="AP394" s="517"/>
      <c r="AQ394" s="517"/>
      <c r="AR394" s="560"/>
      <c r="AS394" s="562"/>
      <c r="AT394" s="562"/>
      <c r="AU394" s="560"/>
      <c r="AV394" s="560"/>
      <c r="AW394" s="560"/>
      <c r="AX394" s="560"/>
      <c r="AY394" s="788"/>
      <c r="AZ394" s="560"/>
      <c r="BA394" s="560"/>
      <c r="BB394" s="560"/>
      <c r="BC394" s="788"/>
      <c r="BD394" s="560"/>
    </row>
    <row r="395" spans="1:60" ht="39" customHeight="1" thickBot="1">
      <c r="A395" s="886" t="s">
        <v>0</v>
      </c>
      <c r="B395" s="886"/>
      <c r="C395" s="886"/>
      <c r="D395" s="10" t="s">
        <v>1</v>
      </c>
      <c r="E395" s="412" t="s">
        <v>574</v>
      </c>
      <c r="F395" s="887" t="s">
        <v>196</v>
      </c>
      <c r="G395" s="888"/>
      <c r="H395" s="888"/>
      <c r="I395" s="889"/>
      <c r="J395" s="890" t="s">
        <v>195</v>
      </c>
      <c r="K395" s="888"/>
      <c r="L395" s="888"/>
      <c r="M395" s="888"/>
      <c r="N395" s="888"/>
      <c r="O395" s="891"/>
      <c r="P395" s="414" t="s">
        <v>311</v>
      </c>
      <c r="Q395" s="413" t="s">
        <v>302</v>
      </c>
      <c r="R395" s="408" t="s">
        <v>377</v>
      </c>
      <c r="S395" s="408" t="s">
        <v>179</v>
      </c>
      <c r="T395" s="408" t="s">
        <v>378</v>
      </c>
      <c r="U395" s="409" t="s">
        <v>180</v>
      </c>
      <c r="V395" s="409" t="s">
        <v>379</v>
      </c>
      <c r="W395" s="409" t="s">
        <v>381</v>
      </c>
      <c r="X395" s="408"/>
      <c r="Y395" s="408" t="s">
        <v>421</v>
      </c>
      <c r="Z395" s="410" t="s">
        <v>427</v>
      </c>
      <c r="AA395" s="408" t="s">
        <v>181</v>
      </c>
      <c r="AB395" s="408" t="s">
        <v>380</v>
      </c>
      <c r="AC395" s="411"/>
      <c r="AD395" s="411"/>
      <c r="AE395" s="410" t="s">
        <v>422</v>
      </c>
      <c r="AF395" s="410" t="s">
        <v>437</v>
      </c>
      <c r="AG395" s="410" t="s">
        <v>436</v>
      </c>
      <c r="AH395" s="415" t="s">
        <v>434</v>
      </c>
      <c r="AI395" s="417" t="s">
        <v>465</v>
      </c>
      <c r="AJ395" s="416" t="s">
        <v>435</v>
      </c>
      <c r="AK395" s="410" t="s">
        <v>507</v>
      </c>
      <c r="AL395" s="415" t="s">
        <v>506</v>
      </c>
      <c r="AM395" s="417" t="s">
        <v>571</v>
      </c>
      <c r="AN395" s="427" t="s">
        <v>577</v>
      </c>
      <c r="AO395" s="417" t="s">
        <v>583</v>
      </c>
      <c r="AP395" s="428" t="s">
        <v>591</v>
      </c>
      <c r="AQ395" s="428" t="s">
        <v>644</v>
      </c>
      <c r="AR395" s="426" t="s">
        <v>650</v>
      </c>
      <c r="AS395" s="417" t="s">
        <v>657</v>
      </c>
      <c r="AT395" s="632" t="s">
        <v>732</v>
      </c>
      <c r="AU395" s="640" t="s">
        <v>850</v>
      </c>
      <c r="AV395" s="640" t="s">
        <v>849</v>
      </c>
      <c r="AW395" s="646" t="s">
        <v>785</v>
      </c>
      <c r="AX395" s="498" t="s">
        <v>758</v>
      </c>
      <c r="AY395" s="766" t="s">
        <v>801</v>
      </c>
      <c r="AZ395" s="767" t="s">
        <v>605</v>
      </c>
      <c r="BA395" s="768" t="s">
        <v>781</v>
      </c>
      <c r="BB395" s="768" t="s">
        <v>782</v>
      </c>
      <c r="BC395" s="766" t="s">
        <v>889</v>
      </c>
      <c r="BD395" s="714" t="s">
        <v>843</v>
      </c>
      <c r="BE395" s="714" t="s">
        <v>836</v>
      </c>
      <c r="BF395" s="816" t="s">
        <v>852</v>
      </c>
      <c r="BG395" s="640" t="s">
        <v>853</v>
      </c>
      <c r="BH395" s="766" t="s">
        <v>854</v>
      </c>
    </row>
    <row r="396" spans="1:58" ht="15.75" customHeight="1" hidden="1">
      <c r="A396" s="12">
        <v>3</v>
      </c>
      <c r="B396" s="13">
        <v>4</v>
      </c>
      <c r="C396" s="13"/>
      <c r="D396" s="11" t="s">
        <v>3</v>
      </c>
      <c r="E396" s="189"/>
      <c r="F396" s="10" t="s">
        <v>76</v>
      </c>
      <c r="G396" s="11" t="s">
        <v>39</v>
      </c>
      <c r="H396" s="11" t="s">
        <v>2</v>
      </c>
      <c r="I396" s="11"/>
      <c r="J396" s="10" t="s">
        <v>6</v>
      </c>
      <c r="K396" s="11" t="s">
        <v>5</v>
      </c>
      <c r="L396" s="11" t="s">
        <v>5</v>
      </c>
      <c r="M396" s="11"/>
      <c r="N396" s="11"/>
      <c r="O396" s="11"/>
      <c r="P396" s="22" t="s">
        <v>7</v>
      </c>
      <c r="Q396" s="79" t="s">
        <v>102</v>
      </c>
      <c r="R396" s="32">
        <v>4680</v>
      </c>
      <c r="S396" s="32">
        <v>0</v>
      </c>
      <c r="T396" s="33">
        <f aca="true" t="shared" si="103" ref="T396:T411">R396+S396</f>
        <v>4680</v>
      </c>
      <c r="U396" s="34">
        <v>-4672.14</v>
      </c>
      <c r="V396" s="34">
        <v>3058.29</v>
      </c>
      <c r="W396" s="143">
        <f aca="true" t="shared" si="104" ref="W396:W417">V396/T396</f>
        <v>0.6534807692307693</v>
      </c>
      <c r="X396" s="32"/>
      <c r="Y396" s="32">
        <v>4680</v>
      </c>
      <c r="Z396" s="32">
        <v>4680</v>
      </c>
      <c r="AA396" s="32">
        <v>4680</v>
      </c>
      <c r="AB396" s="32">
        <v>4680</v>
      </c>
      <c r="AE396" s="32"/>
      <c r="AF396" s="32">
        <v>4672.14</v>
      </c>
      <c r="AG396" s="32">
        <f>Z396+AE396</f>
        <v>4680</v>
      </c>
      <c r="AH396" s="32">
        <v>3291.31</v>
      </c>
      <c r="AI396" s="32"/>
      <c r="AJ396" s="67">
        <v>0</v>
      </c>
      <c r="AK396" s="32"/>
      <c r="AL396" s="32"/>
      <c r="AM396" s="32">
        <v>0</v>
      </c>
      <c r="AN396" s="32">
        <v>0</v>
      </c>
      <c r="AO396" s="32">
        <v>0</v>
      </c>
      <c r="AP396" s="32">
        <v>0</v>
      </c>
      <c r="AQ396" s="32">
        <v>0</v>
      </c>
      <c r="AR396" s="67">
        <f>AM396</f>
        <v>0</v>
      </c>
      <c r="AS396" s="32"/>
      <c r="AT396" s="32"/>
      <c r="AU396" s="32"/>
      <c r="AV396" s="32"/>
      <c r="AW396" s="32"/>
      <c r="AX396" s="32"/>
      <c r="AY396" s="234"/>
      <c r="AZ396" s="32"/>
      <c r="BA396" s="119"/>
      <c r="BB396" s="119"/>
      <c r="BC396" s="234"/>
      <c r="BD396" s="32"/>
      <c r="BF396" s="829"/>
    </row>
    <row r="397" spans="1:60" ht="15.75" hidden="1">
      <c r="A397" s="35">
        <v>3</v>
      </c>
      <c r="B397" s="36">
        <v>4</v>
      </c>
      <c r="C397" s="36"/>
      <c r="D397" s="37" t="s">
        <v>3</v>
      </c>
      <c r="E397" s="385"/>
      <c r="F397" s="38" t="s">
        <v>76</v>
      </c>
      <c r="G397" s="37" t="s">
        <v>39</v>
      </c>
      <c r="H397" s="37" t="s">
        <v>2</v>
      </c>
      <c r="I397" s="37"/>
      <c r="J397" s="38" t="s">
        <v>6</v>
      </c>
      <c r="K397" s="37" t="s">
        <v>5</v>
      </c>
      <c r="L397" s="37"/>
      <c r="M397" s="37"/>
      <c r="N397" s="37"/>
      <c r="O397" s="37"/>
      <c r="P397" s="39"/>
      <c r="Q397" s="86" t="s">
        <v>187</v>
      </c>
      <c r="R397" s="40">
        <f>R396</f>
        <v>4680</v>
      </c>
      <c r="S397" s="40">
        <v>0</v>
      </c>
      <c r="T397" s="40">
        <f t="shared" si="103"/>
        <v>4680</v>
      </c>
      <c r="U397" s="41">
        <v>-4672.14</v>
      </c>
      <c r="V397" s="41">
        <f>V396</f>
        <v>3058.29</v>
      </c>
      <c r="W397" s="145">
        <f t="shared" si="104"/>
        <v>0.6534807692307693</v>
      </c>
      <c r="X397" s="40">
        <f>X396</f>
        <v>0</v>
      </c>
      <c r="Y397" s="40">
        <f>Y396</f>
        <v>4680</v>
      </c>
      <c r="Z397" s="40">
        <f>Z396</f>
        <v>4680</v>
      </c>
      <c r="AA397" s="40">
        <f>AA396</f>
        <v>4680</v>
      </c>
      <c r="AB397" s="40">
        <f>AB396</f>
        <v>4680</v>
      </c>
      <c r="AC397" s="42"/>
      <c r="AD397" s="42"/>
      <c r="AE397" s="40">
        <f aca="true" t="shared" si="105" ref="AE397:AT397">AE396</f>
        <v>0</v>
      </c>
      <c r="AF397" s="40">
        <f t="shared" si="105"/>
        <v>4672.14</v>
      </c>
      <c r="AG397" s="40">
        <f t="shared" si="105"/>
        <v>4680</v>
      </c>
      <c r="AH397" s="40">
        <f t="shared" si="105"/>
        <v>3291.31</v>
      </c>
      <c r="AI397" s="40">
        <f>AI396</f>
        <v>0</v>
      </c>
      <c r="AJ397" s="177">
        <f t="shared" si="105"/>
        <v>0</v>
      </c>
      <c r="AK397" s="40">
        <f t="shared" si="105"/>
        <v>0</v>
      </c>
      <c r="AL397" s="40">
        <f t="shared" si="105"/>
        <v>0</v>
      </c>
      <c r="AM397" s="40">
        <f t="shared" si="105"/>
        <v>0</v>
      </c>
      <c r="AN397" s="40">
        <f>AN396</f>
        <v>0</v>
      </c>
      <c r="AO397" s="40">
        <f>AO396</f>
        <v>0</v>
      </c>
      <c r="AP397" s="40">
        <f>AP396</f>
        <v>0</v>
      </c>
      <c r="AQ397" s="40">
        <f>AQ396</f>
        <v>0</v>
      </c>
      <c r="AR397" s="177">
        <f t="shared" si="105"/>
        <v>0</v>
      </c>
      <c r="AS397" s="40">
        <f t="shared" si="105"/>
        <v>0</v>
      </c>
      <c r="AT397" s="40">
        <f t="shared" si="105"/>
        <v>0</v>
      </c>
      <c r="AU397" s="40">
        <f>AU396</f>
        <v>0</v>
      </c>
      <c r="AV397" s="40">
        <f>AV396</f>
        <v>0</v>
      </c>
      <c r="AW397" s="40">
        <f>AW396</f>
        <v>0</v>
      </c>
      <c r="AX397" s="40"/>
      <c r="AY397" s="40">
        <f aca="true" t="shared" si="106" ref="AY397:BH397">AY396</f>
        <v>0</v>
      </c>
      <c r="AZ397" s="40">
        <f t="shared" si="106"/>
        <v>0</v>
      </c>
      <c r="BA397" s="40">
        <f t="shared" si="106"/>
        <v>0</v>
      </c>
      <c r="BB397" s="40">
        <f t="shared" si="106"/>
        <v>0</v>
      </c>
      <c r="BC397" s="40">
        <f t="shared" si="106"/>
        <v>0</v>
      </c>
      <c r="BD397" s="40">
        <f t="shared" si="106"/>
        <v>0</v>
      </c>
      <c r="BE397" s="40">
        <f t="shared" si="106"/>
        <v>0</v>
      </c>
      <c r="BF397" s="40">
        <f t="shared" si="106"/>
        <v>0</v>
      </c>
      <c r="BG397" s="40">
        <f t="shared" si="106"/>
        <v>0</v>
      </c>
      <c r="BH397" s="40">
        <f t="shared" si="106"/>
        <v>0</v>
      </c>
    </row>
    <row r="398" spans="1:60" ht="15.75" customHeight="1">
      <c r="A398" s="159">
        <v>3</v>
      </c>
      <c r="B398" s="160">
        <v>4</v>
      </c>
      <c r="C398" s="160"/>
      <c r="D398" s="147" t="s">
        <v>3</v>
      </c>
      <c r="E398" s="189">
        <v>236</v>
      </c>
      <c r="F398" s="146" t="s">
        <v>76</v>
      </c>
      <c r="G398" s="147" t="s">
        <v>39</v>
      </c>
      <c r="H398" s="147" t="s">
        <v>2</v>
      </c>
      <c r="I398" s="147"/>
      <c r="J398" s="146" t="s">
        <v>6</v>
      </c>
      <c r="K398" s="147" t="s">
        <v>11</v>
      </c>
      <c r="L398" s="147" t="s">
        <v>5</v>
      </c>
      <c r="M398" s="147"/>
      <c r="N398" s="147"/>
      <c r="O398" s="147"/>
      <c r="P398" s="148" t="s">
        <v>7</v>
      </c>
      <c r="Q398" s="79" t="s">
        <v>103</v>
      </c>
      <c r="R398" s="32">
        <v>440</v>
      </c>
      <c r="S398" s="32">
        <v>0</v>
      </c>
      <c r="T398" s="32">
        <f t="shared" si="103"/>
        <v>440</v>
      </c>
      <c r="U398" s="34">
        <v>-436</v>
      </c>
      <c r="V398" s="34">
        <v>305.82</v>
      </c>
      <c r="W398" s="143">
        <f t="shared" si="104"/>
        <v>0.6950454545454545</v>
      </c>
      <c r="X398" s="32"/>
      <c r="Y398" s="32">
        <v>440</v>
      </c>
      <c r="Z398" s="32">
        <v>440</v>
      </c>
      <c r="AA398" s="32">
        <v>440</v>
      </c>
      <c r="AB398" s="32">
        <v>440</v>
      </c>
      <c r="AC398" s="23"/>
      <c r="AD398" s="23"/>
      <c r="AE398" s="32"/>
      <c r="AF398" s="32">
        <v>436</v>
      </c>
      <c r="AG398" s="32">
        <f aca="true" t="shared" si="107" ref="AG398:AG404">Z398+AE398</f>
        <v>440</v>
      </c>
      <c r="AH398" s="32">
        <v>329.12</v>
      </c>
      <c r="AI398" s="32"/>
      <c r="AJ398" s="32">
        <v>50</v>
      </c>
      <c r="AK398" s="32"/>
      <c r="AL398" s="32"/>
      <c r="AM398" s="32">
        <v>0</v>
      </c>
      <c r="AN398" s="32">
        <v>0</v>
      </c>
      <c r="AO398" s="32">
        <v>0</v>
      </c>
      <c r="AP398" s="32">
        <v>0</v>
      </c>
      <c r="AQ398" s="32"/>
      <c r="AR398" s="67">
        <f aca="true" t="shared" si="108" ref="AR398:AR404">AM398</f>
        <v>0</v>
      </c>
      <c r="AS398" s="32"/>
      <c r="AT398" s="32"/>
      <c r="AU398" s="32"/>
      <c r="AV398" s="32">
        <v>168.2</v>
      </c>
      <c r="AW398" s="682">
        <v>58</v>
      </c>
      <c r="AX398" s="32">
        <v>168.2</v>
      </c>
      <c r="AY398" s="234">
        <v>290</v>
      </c>
      <c r="AZ398" s="32"/>
      <c r="BA398" s="32">
        <v>290</v>
      </c>
      <c r="BB398" s="32">
        <v>290</v>
      </c>
      <c r="BC398" s="234">
        <v>290</v>
      </c>
      <c r="BD398" s="234"/>
      <c r="BE398" s="731">
        <f aca="true" t="shared" si="109" ref="BE398:BE415">BD398/BC398*100</f>
        <v>0</v>
      </c>
      <c r="BF398" s="822">
        <v>200</v>
      </c>
      <c r="BG398" s="33">
        <v>200</v>
      </c>
      <c r="BH398" s="33">
        <v>200</v>
      </c>
    </row>
    <row r="399" spans="1:60" s="23" customFormat="1" ht="15.75">
      <c r="A399" s="12">
        <v>3</v>
      </c>
      <c r="B399" s="13">
        <v>4</v>
      </c>
      <c r="C399" s="13"/>
      <c r="D399" s="11" t="s">
        <v>3</v>
      </c>
      <c r="E399" s="387">
        <v>237</v>
      </c>
      <c r="F399" s="323" t="s">
        <v>76</v>
      </c>
      <c r="G399" s="154">
        <v>4</v>
      </c>
      <c r="H399" s="11" t="s">
        <v>2</v>
      </c>
      <c r="I399" s="11"/>
      <c r="J399" s="10" t="s">
        <v>6</v>
      </c>
      <c r="K399" s="11" t="s">
        <v>11</v>
      </c>
      <c r="L399" s="11" t="s">
        <v>8</v>
      </c>
      <c r="M399" s="11" t="s">
        <v>13</v>
      </c>
      <c r="N399" s="11"/>
      <c r="O399" s="11"/>
      <c r="P399" s="22" t="s">
        <v>7</v>
      </c>
      <c r="Q399" s="79" t="s">
        <v>104</v>
      </c>
      <c r="R399" s="32">
        <v>60</v>
      </c>
      <c r="S399" s="32">
        <v>0</v>
      </c>
      <c r="T399" s="33">
        <f t="shared" si="103"/>
        <v>60</v>
      </c>
      <c r="U399" s="34">
        <v>-60.9</v>
      </c>
      <c r="V399" s="34">
        <v>42.81</v>
      </c>
      <c r="W399" s="143">
        <f t="shared" si="104"/>
        <v>0.7135</v>
      </c>
      <c r="X399" s="32"/>
      <c r="Y399" s="32">
        <v>60</v>
      </c>
      <c r="Z399" s="32">
        <v>60</v>
      </c>
      <c r="AA399" s="32">
        <v>60</v>
      </c>
      <c r="AB399" s="32">
        <v>60</v>
      </c>
      <c r="AC399" s="4"/>
      <c r="AD399" s="4"/>
      <c r="AE399" s="32"/>
      <c r="AF399" s="32">
        <v>60.9</v>
      </c>
      <c r="AG399" s="32">
        <f t="shared" si="107"/>
        <v>60</v>
      </c>
      <c r="AH399" s="32">
        <v>47.67</v>
      </c>
      <c r="AI399" s="32"/>
      <c r="AJ399" s="32">
        <v>47.67</v>
      </c>
      <c r="AK399" s="32"/>
      <c r="AL399" s="32"/>
      <c r="AM399" s="32">
        <v>0</v>
      </c>
      <c r="AN399" s="32">
        <v>0</v>
      </c>
      <c r="AO399" s="32">
        <v>0</v>
      </c>
      <c r="AP399" s="32">
        <v>0</v>
      </c>
      <c r="AQ399" s="32"/>
      <c r="AR399" s="67">
        <f t="shared" si="108"/>
        <v>0</v>
      </c>
      <c r="AS399" s="32"/>
      <c r="AT399" s="32"/>
      <c r="AU399" s="32"/>
      <c r="AV399" s="32">
        <v>23.52</v>
      </c>
      <c r="AW399" s="682">
        <v>58.8</v>
      </c>
      <c r="AX399" s="32">
        <v>23.52</v>
      </c>
      <c r="AY399" s="234">
        <v>40</v>
      </c>
      <c r="AZ399" s="32"/>
      <c r="BA399" s="32">
        <v>40</v>
      </c>
      <c r="BB399" s="32">
        <v>40</v>
      </c>
      <c r="BC399" s="234">
        <v>40</v>
      </c>
      <c r="BD399" s="234"/>
      <c r="BE399" s="731">
        <f t="shared" si="109"/>
        <v>0</v>
      </c>
      <c r="BF399" s="822">
        <v>40</v>
      </c>
      <c r="BG399" s="32">
        <v>40</v>
      </c>
      <c r="BH399" s="32">
        <v>40</v>
      </c>
    </row>
    <row r="400" spans="1:60" s="23" customFormat="1" ht="14.25" customHeight="1">
      <c r="A400" s="12">
        <v>3</v>
      </c>
      <c r="B400" s="13">
        <v>4</v>
      </c>
      <c r="C400" s="13"/>
      <c r="D400" s="11" t="s">
        <v>3</v>
      </c>
      <c r="E400" s="189">
        <v>238</v>
      </c>
      <c r="F400" s="10" t="s">
        <v>76</v>
      </c>
      <c r="G400" s="11" t="s">
        <v>39</v>
      </c>
      <c r="H400" s="11" t="s">
        <v>2</v>
      </c>
      <c r="I400" s="11"/>
      <c r="J400" s="10" t="s">
        <v>6</v>
      </c>
      <c r="K400" s="11" t="s">
        <v>11</v>
      </c>
      <c r="L400" s="11" t="s">
        <v>8</v>
      </c>
      <c r="M400" s="11" t="s">
        <v>15</v>
      </c>
      <c r="N400" s="11"/>
      <c r="O400" s="11"/>
      <c r="P400" s="22" t="s">
        <v>7</v>
      </c>
      <c r="Q400" s="79" t="s">
        <v>105</v>
      </c>
      <c r="R400" s="32">
        <v>610</v>
      </c>
      <c r="S400" s="32">
        <v>0</v>
      </c>
      <c r="T400" s="33">
        <f t="shared" si="103"/>
        <v>610</v>
      </c>
      <c r="U400" s="34">
        <v>-610.4</v>
      </c>
      <c r="V400" s="34">
        <v>428.16</v>
      </c>
      <c r="W400" s="143">
        <f t="shared" si="104"/>
        <v>0.7019016393442623</v>
      </c>
      <c r="X400" s="32"/>
      <c r="Y400" s="32">
        <v>610</v>
      </c>
      <c r="Z400" s="32">
        <v>610</v>
      </c>
      <c r="AA400" s="32">
        <v>610</v>
      </c>
      <c r="AB400" s="32">
        <v>610</v>
      </c>
      <c r="AC400" s="4"/>
      <c r="AD400" s="4"/>
      <c r="AE400" s="32"/>
      <c r="AF400" s="32">
        <v>610.4</v>
      </c>
      <c r="AG400" s="32">
        <f t="shared" si="107"/>
        <v>610</v>
      </c>
      <c r="AH400" s="32">
        <v>476.82</v>
      </c>
      <c r="AI400" s="32">
        <v>341.05</v>
      </c>
      <c r="AJ400" s="32">
        <v>351</v>
      </c>
      <c r="AK400" s="32">
        <v>341</v>
      </c>
      <c r="AL400" s="32">
        <v>402.74</v>
      </c>
      <c r="AM400" s="32">
        <v>476</v>
      </c>
      <c r="AN400" s="32">
        <v>476</v>
      </c>
      <c r="AO400" s="32">
        <v>476</v>
      </c>
      <c r="AP400" s="32">
        <v>476</v>
      </c>
      <c r="AQ400" s="32">
        <v>476</v>
      </c>
      <c r="AR400" s="67">
        <f t="shared" si="108"/>
        <v>476</v>
      </c>
      <c r="AS400" s="32">
        <v>433.96</v>
      </c>
      <c r="AT400" s="32">
        <v>476</v>
      </c>
      <c r="AU400" s="32">
        <v>408</v>
      </c>
      <c r="AV400" s="32">
        <v>258.23</v>
      </c>
      <c r="AW400" s="682">
        <v>57.4</v>
      </c>
      <c r="AX400" s="32">
        <v>235.46</v>
      </c>
      <c r="AY400" s="234">
        <v>450</v>
      </c>
      <c r="AZ400" s="32">
        <v>450</v>
      </c>
      <c r="BA400" s="32">
        <v>450</v>
      </c>
      <c r="BB400" s="32">
        <v>450</v>
      </c>
      <c r="BC400" s="234">
        <v>450</v>
      </c>
      <c r="BD400" s="234">
        <v>56.13</v>
      </c>
      <c r="BE400" s="731">
        <f t="shared" si="109"/>
        <v>12.473333333333333</v>
      </c>
      <c r="BF400" s="822">
        <v>250</v>
      </c>
      <c r="BG400" s="32">
        <v>250</v>
      </c>
      <c r="BH400" s="32">
        <v>250</v>
      </c>
    </row>
    <row r="401" spans="1:60" s="23" customFormat="1" ht="15.75" customHeight="1">
      <c r="A401" s="12">
        <v>3</v>
      </c>
      <c r="B401" s="13">
        <v>4</v>
      </c>
      <c r="C401" s="13"/>
      <c r="D401" s="11" t="s">
        <v>3</v>
      </c>
      <c r="E401" s="387">
        <v>239</v>
      </c>
      <c r="F401" s="10" t="s">
        <v>76</v>
      </c>
      <c r="G401" s="11" t="s">
        <v>39</v>
      </c>
      <c r="H401" s="11" t="s">
        <v>2</v>
      </c>
      <c r="I401" s="11"/>
      <c r="J401" s="10" t="s">
        <v>6</v>
      </c>
      <c r="K401" s="11" t="s">
        <v>11</v>
      </c>
      <c r="L401" s="11" t="s">
        <v>8</v>
      </c>
      <c r="M401" s="11" t="s">
        <v>17</v>
      </c>
      <c r="N401" s="11"/>
      <c r="O401" s="11"/>
      <c r="P401" s="22" t="s">
        <v>7</v>
      </c>
      <c r="Q401" s="79" t="s">
        <v>575</v>
      </c>
      <c r="R401" s="32">
        <v>30</v>
      </c>
      <c r="S401" s="32">
        <v>0</v>
      </c>
      <c r="T401" s="33">
        <f t="shared" si="103"/>
        <v>30</v>
      </c>
      <c r="U401" s="34">
        <v>-30</v>
      </c>
      <c r="V401" s="34">
        <v>27.74</v>
      </c>
      <c r="W401" s="143">
        <f t="shared" si="104"/>
        <v>0.9246666666666666</v>
      </c>
      <c r="X401" s="32"/>
      <c r="Y401" s="32">
        <v>30</v>
      </c>
      <c r="Z401" s="32">
        <v>30</v>
      </c>
      <c r="AA401" s="32">
        <v>30</v>
      </c>
      <c r="AB401" s="32">
        <v>30</v>
      </c>
      <c r="AC401" s="4"/>
      <c r="AD401" s="4"/>
      <c r="AE401" s="32"/>
      <c r="AF401" s="32">
        <v>30</v>
      </c>
      <c r="AG401" s="32">
        <f t="shared" si="107"/>
        <v>30</v>
      </c>
      <c r="AH401" s="32">
        <v>31.58</v>
      </c>
      <c r="AI401" s="32">
        <v>26.86</v>
      </c>
      <c r="AJ401" s="32">
        <v>31.58</v>
      </c>
      <c r="AK401" s="32">
        <v>27</v>
      </c>
      <c r="AL401" s="32">
        <v>22.94</v>
      </c>
      <c r="AM401" s="32">
        <v>27</v>
      </c>
      <c r="AN401" s="32">
        <v>27</v>
      </c>
      <c r="AO401" s="32">
        <v>27</v>
      </c>
      <c r="AP401" s="32">
        <v>27</v>
      </c>
      <c r="AQ401" s="32">
        <v>27</v>
      </c>
      <c r="AR401" s="67">
        <f t="shared" si="108"/>
        <v>27</v>
      </c>
      <c r="AS401" s="32">
        <v>24.74</v>
      </c>
      <c r="AT401" s="32">
        <v>27</v>
      </c>
      <c r="AU401" s="32">
        <v>23</v>
      </c>
      <c r="AV401" s="32">
        <v>21.11</v>
      </c>
      <c r="AW401" s="682">
        <v>70.4</v>
      </c>
      <c r="AX401" s="32">
        <v>13.42</v>
      </c>
      <c r="AY401" s="234">
        <v>30</v>
      </c>
      <c r="AZ401" s="32">
        <v>30</v>
      </c>
      <c r="BA401" s="32">
        <v>30</v>
      </c>
      <c r="BB401" s="32">
        <v>30</v>
      </c>
      <c r="BC401" s="234">
        <v>30</v>
      </c>
      <c r="BD401" s="234">
        <v>19.15</v>
      </c>
      <c r="BE401" s="731">
        <f t="shared" si="109"/>
        <v>63.83333333333333</v>
      </c>
      <c r="BF401" s="822">
        <v>30</v>
      </c>
      <c r="BG401" s="32">
        <v>30</v>
      </c>
      <c r="BH401" s="32">
        <v>30</v>
      </c>
    </row>
    <row r="402" spans="1:60" s="23" customFormat="1" ht="15.75">
      <c r="A402" s="12">
        <v>3</v>
      </c>
      <c r="B402" s="13">
        <v>4</v>
      </c>
      <c r="C402" s="13"/>
      <c r="D402" s="11" t="s">
        <v>3</v>
      </c>
      <c r="E402" s="189">
        <v>240</v>
      </c>
      <c r="F402" s="10" t="s">
        <v>76</v>
      </c>
      <c r="G402" s="11" t="s">
        <v>39</v>
      </c>
      <c r="H402" s="11" t="s">
        <v>2</v>
      </c>
      <c r="I402" s="11"/>
      <c r="J402" s="10" t="s">
        <v>6</v>
      </c>
      <c r="K402" s="11" t="s">
        <v>11</v>
      </c>
      <c r="L402" s="11" t="s">
        <v>8</v>
      </c>
      <c r="M402" s="11" t="s">
        <v>19</v>
      </c>
      <c r="N402" s="11"/>
      <c r="O402" s="11"/>
      <c r="P402" s="22" t="s">
        <v>7</v>
      </c>
      <c r="Q402" s="79" t="s">
        <v>106</v>
      </c>
      <c r="R402" s="32">
        <v>235</v>
      </c>
      <c r="S402" s="32">
        <v>0</v>
      </c>
      <c r="T402" s="33">
        <f t="shared" si="103"/>
        <v>235</v>
      </c>
      <c r="U402" s="34">
        <v>-233.1</v>
      </c>
      <c r="V402" s="34">
        <v>91.74</v>
      </c>
      <c r="W402" s="143">
        <f t="shared" si="104"/>
        <v>0.3903829787234042</v>
      </c>
      <c r="X402" s="32"/>
      <c r="Y402" s="32">
        <v>235</v>
      </c>
      <c r="Z402" s="32">
        <v>235</v>
      </c>
      <c r="AA402" s="32">
        <v>235</v>
      </c>
      <c r="AB402" s="32">
        <v>235</v>
      </c>
      <c r="AC402" s="4"/>
      <c r="AD402" s="4"/>
      <c r="AE402" s="32"/>
      <c r="AF402" s="32">
        <v>233.1</v>
      </c>
      <c r="AG402" s="32">
        <f t="shared" si="107"/>
        <v>235</v>
      </c>
      <c r="AH402" s="32">
        <v>80.73</v>
      </c>
      <c r="AI402" s="32">
        <v>14.79</v>
      </c>
      <c r="AJ402" s="32">
        <v>80.73</v>
      </c>
      <c r="AK402" s="32">
        <v>15</v>
      </c>
      <c r="AL402" s="32"/>
      <c r="AM402" s="32">
        <v>0</v>
      </c>
      <c r="AN402" s="32">
        <v>0</v>
      </c>
      <c r="AO402" s="32">
        <v>0</v>
      </c>
      <c r="AP402" s="32">
        <v>0</v>
      </c>
      <c r="AQ402" s="32"/>
      <c r="AR402" s="67">
        <f t="shared" si="108"/>
        <v>0</v>
      </c>
      <c r="AS402" s="32"/>
      <c r="AT402" s="32"/>
      <c r="AU402" s="32"/>
      <c r="AV402" s="32">
        <v>55.3</v>
      </c>
      <c r="AW402" s="682">
        <v>61.4</v>
      </c>
      <c r="AX402" s="32">
        <v>50.43</v>
      </c>
      <c r="AY402" s="234">
        <v>90</v>
      </c>
      <c r="AZ402" s="32"/>
      <c r="BA402" s="32">
        <v>90</v>
      </c>
      <c r="BB402" s="32">
        <v>90</v>
      </c>
      <c r="BC402" s="234">
        <v>90</v>
      </c>
      <c r="BD402" s="234">
        <v>11.99</v>
      </c>
      <c r="BE402" s="731">
        <f t="shared" si="109"/>
        <v>13.322222222222221</v>
      </c>
      <c r="BF402" s="822">
        <v>50</v>
      </c>
      <c r="BG402" s="32">
        <v>50</v>
      </c>
      <c r="BH402" s="32">
        <v>50</v>
      </c>
    </row>
    <row r="403" spans="1:60" s="56" customFormat="1" ht="15.75">
      <c r="A403" s="12">
        <v>3</v>
      </c>
      <c r="B403" s="13">
        <v>4</v>
      </c>
      <c r="C403" s="13"/>
      <c r="D403" s="11" t="s">
        <v>3</v>
      </c>
      <c r="E403" s="387">
        <v>241</v>
      </c>
      <c r="F403" s="10" t="s">
        <v>76</v>
      </c>
      <c r="G403" s="11" t="s">
        <v>39</v>
      </c>
      <c r="H403" s="11" t="s">
        <v>2</v>
      </c>
      <c r="I403" s="11"/>
      <c r="J403" s="10" t="s">
        <v>6</v>
      </c>
      <c r="K403" s="11" t="s">
        <v>11</v>
      </c>
      <c r="L403" s="11" t="s">
        <v>8</v>
      </c>
      <c r="M403" s="11" t="s">
        <v>21</v>
      </c>
      <c r="N403" s="11"/>
      <c r="O403" s="11"/>
      <c r="P403" s="22" t="s">
        <v>7</v>
      </c>
      <c r="Q403" s="79" t="s">
        <v>538</v>
      </c>
      <c r="R403" s="32">
        <v>45</v>
      </c>
      <c r="S403" s="32">
        <v>0</v>
      </c>
      <c r="T403" s="33">
        <f t="shared" si="103"/>
        <v>45</v>
      </c>
      <c r="U403" s="34">
        <v>-43.6</v>
      </c>
      <c r="V403" s="34">
        <v>30.58</v>
      </c>
      <c r="W403" s="143">
        <f t="shared" si="104"/>
        <v>0.6795555555555555</v>
      </c>
      <c r="X403" s="32"/>
      <c r="Y403" s="32">
        <v>45</v>
      </c>
      <c r="Z403" s="32">
        <v>45</v>
      </c>
      <c r="AA403" s="32">
        <v>45</v>
      </c>
      <c r="AB403" s="32">
        <v>45</v>
      </c>
      <c r="AC403" s="4"/>
      <c r="AD403" s="4"/>
      <c r="AE403" s="32"/>
      <c r="AF403" s="32">
        <v>43.6</v>
      </c>
      <c r="AG403" s="32">
        <f t="shared" si="107"/>
        <v>45</v>
      </c>
      <c r="AH403" s="32">
        <v>26.91</v>
      </c>
      <c r="AI403" s="32"/>
      <c r="AJ403" s="32">
        <v>26.91</v>
      </c>
      <c r="AK403" s="32"/>
      <c r="AL403" s="32"/>
      <c r="AM403" s="32">
        <v>0</v>
      </c>
      <c r="AN403" s="32">
        <v>0</v>
      </c>
      <c r="AO403" s="32">
        <v>0</v>
      </c>
      <c r="AP403" s="32">
        <v>0</v>
      </c>
      <c r="AQ403" s="32"/>
      <c r="AR403" s="67">
        <f t="shared" si="108"/>
        <v>0</v>
      </c>
      <c r="AS403" s="32"/>
      <c r="AT403" s="32"/>
      <c r="AU403" s="32"/>
      <c r="AV403" s="32">
        <v>16.79</v>
      </c>
      <c r="AW403" s="682">
        <v>56</v>
      </c>
      <c r="AX403" s="32">
        <v>16.79</v>
      </c>
      <c r="AY403" s="234">
        <v>30</v>
      </c>
      <c r="AZ403" s="32"/>
      <c r="BA403" s="32">
        <v>30</v>
      </c>
      <c r="BB403" s="32">
        <v>30</v>
      </c>
      <c r="BC403" s="234">
        <v>30</v>
      </c>
      <c r="BD403" s="234"/>
      <c r="BE403" s="731">
        <f t="shared" si="109"/>
        <v>0</v>
      </c>
      <c r="BF403" s="822">
        <v>20</v>
      </c>
      <c r="BG403" s="32">
        <v>20</v>
      </c>
      <c r="BH403" s="32">
        <v>20</v>
      </c>
    </row>
    <row r="404" spans="1:60" s="56" customFormat="1" ht="15.75">
      <c r="A404" s="12">
        <v>3</v>
      </c>
      <c r="B404" s="13">
        <v>4</v>
      </c>
      <c r="C404" s="13"/>
      <c r="D404" s="11" t="s">
        <v>3</v>
      </c>
      <c r="E404" s="189">
        <v>242</v>
      </c>
      <c r="F404" s="10" t="s">
        <v>76</v>
      </c>
      <c r="G404" s="11" t="s">
        <v>39</v>
      </c>
      <c r="H404" s="11" t="s">
        <v>2</v>
      </c>
      <c r="I404" s="11"/>
      <c r="J404" s="10" t="s">
        <v>6</v>
      </c>
      <c r="K404" s="11" t="s">
        <v>11</v>
      </c>
      <c r="L404" s="11" t="s">
        <v>8</v>
      </c>
      <c r="M404" s="11" t="s">
        <v>23</v>
      </c>
      <c r="N404" s="11"/>
      <c r="O404" s="11"/>
      <c r="P404" s="22" t="s">
        <v>7</v>
      </c>
      <c r="Q404" s="79" t="s">
        <v>107</v>
      </c>
      <c r="R404" s="32">
        <v>210</v>
      </c>
      <c r="S404" s="32">
        <v>0</v>
      </c>
      <c r="T404" s="33">
        <f t="shared" si="103"/>
        <v>210</v>
      </c>
      <c r="U404" s="34">
        <v>-206.6</v>
      </c>
      <c r="V404" s="34">
        <v>145.26</v>
      </c>
      <c r="W404" s="143">
        <f t="shared" si="104"/>
        <v>0.6917142857142857</v>
      </c>
      <c r="X404" s="32"/>
      <c r="Y404" s="32">
        <v>210</v>
      </c>
      <c r="Z404" s="32">
        <v>210</v>
      </c>
      <c r="AA404" s="32">
        <v>210</v>
      </c>
      <c r="AB404" s="32">
        <v>210</v>
      </c>
      <c r="AC404" s="4"/>
      <c r="AD404" s="4"/>
      <c r="AE404" s="32"/>
      <c r="AF404" s="32">
        <v>206.6</v>
      </c>
      <c r="AG404" s="32">
        <f t="shared" si="107"/>
        <v>210</v>
      </c>
      <c r="AH404" s="32">
        <v>161.77</v>
      </c>
      <c r="AI404" s="32">
        <v>115.66</v>
      </c>
      <c r="AJ404" s="32">
        <v>161.77</v>
      </c>
      <c r="AK404" s="32">
        <v>116</v>
      </c>
      <c r="AL404" s="32">
        <v>136.64</v>
      </c>
      <c r="AM404" s="32">
        <v>162</v>
      </c>
      <c r="AN404" s="32">
        <v>162</v>
      </c>
      <c r="AO404" s="32">
        <v>162</v>
      </c>
      <c r="AP404" s="32">
        <v>162</v>
      </c>
      <c r="AQ404" s="32">
        <v>162</v>
      </c>
      <c r="AR404" s="67">
        <f t="shared" si="108"/>
        <v>162</v>
      </c>
      <c r="AS404" s="32">
        <v>147.23</v>
      </c>
      <c r="AT404" s="32">
        <v>162</v>
      </c>
      <c r="AU404" s="32">
        <v>138</v>
      </c>
      <c r="AV404" s="32">
        <v>87.6</v>
      </c>
      <c r="AW404" s="682">
        <v>54.8</v>
      </c>
      <c r="AX404" s="32">
        <v>79.88</v>
      </c>
      <c r="AY404" s="234">
        <v>160</v>
      </c>
      <c r="AZ404" s="32">
        <v>160</v>
      </c>
      <c r="BA404" s="32">
        <v>160</v>
      </c>
      <c r="BB404" s="32">
        <v>160</v>
      </c>
      <c r="BC404" s="234">
        <v>160</v>
      </c>
      <c r="BD404" s="234">
        <v>19.04</v>
      </c>
      <c r="BE404" s="731">
        <f t="shared" si="109"/>
        <v>11.899999999999999</v>
      </c>
      <c r="BF404" s="822">
        <v>100</v>
      </c>
      <c r="BG404" s="32">
        <v>100</v>
      </c>
      <c r="BH404" s="32">
        <v>100</v>
      </c>
    </row>
    <row r="405" spans="1:60" ht="15.75" customHeight="1">
      <c r="A405" s="35">
        <v>3</v>
      </c>
      <c r="B405" s="36">
        <v>4</v>
      </c>
      <c r="C405" s="36"/>
      <c r="D405" s="37" t="s">
        <v>10</v>
      </c>
      <c r="E405" s="385">
        <v>243</v>
      </c>
      <c r="F405" s="38" t="s">
        <v>76</v>
      </c>
      <c r="G405" s="37" t="s">
        <v>39</v>
      </c>
      <c r="H405" s="37" t="s">
        <v>2</v>
      </c>
      <c r="I405" s="37"/>
      <c r="J405" s="38" t="s">
        <v>6</v>
      </c>
      <c r="K405" s="37" t="s">
        <v>11</v>
      </c>
      <c r="L405" s="37"/>
      <c r="M405" s="37"/>
      <c r="N405" s="37"/>
      <c r="O405" s="37"/>
      <c r="P405" s="39"/>
      <c r="Q405" s="80" t="s">
        <v>57</v>
      </c>
      <c r="R405" s="40">
        <f>SUM(R398:R404)</f>
        <v>1630</v>
      </c>
      <c r="S405" s="40">
        <v>0</v>
      </c>
      <c r="T405" s="40">
        <f t="shared" si="103"/>
        <v>1630</v>
      </c>
      <c r="U405" s="41">
        <v>-1620.6</v>
      </c>
      <c r="V405" s="41">
        <f>SUM(V398:V404)</f>
        <v>1072.1100000000001</v>
      </c>
      <c r="W405" s="145">
        <f t="shared" si="104"/>
        <v>0.6577361963190185</v>
      </c>
      <c r="X405" s="40">
        <f>SUM(X398:X404)</f>
        <v>0</v>
      </c>
      <c r="Y405" s="40">
        <f>SUM(Y398:Y404)</f>
        <v>1630</v>
      </c>
      <c r="Z405" s="40">
        <f>SUM(Z398:Z404)</f>
        <v>1630</v>
      </c>
      <c r="AA405" s="40">
        <f>SUM(AA398:AA404)</f>
        <v>1630</v>
      </c>
      <c r="AB405" s="40">
        <f>SUM(AB398:AB404)</f>
        <v>1630</v>
      </c>
      <c r="AC405" s="42"/>
      <c r="AD405" s="42"/>
      <c r="AE405" s="40">
        <f aca="true" t="shared" si="110" ref="AE405:AR405">SUM(AE398:AE404)</f>
        <v>0</v>
      </c>
      <c r="AF405" s="40">
        <f t="shared" si="110"/>
        <v>1620.5999999999997</v>
      </c>
      <c r="AG405" s="40">
        <f t="shared" si="110"/>
        <v>1630</v>
      </c>
      <c r="AH405" s="40">
        <f t="shared" si="110"/>
        <v>1154.6000000000001</v>
      </c>
      <c r="AI405" s="40">
        <f>SUM(AI398:AI404)</f>
        <v>498.36</v>
      </c>
      <c r="AJ405" s="177">
        <f t="shared" si="110"/>
        <v>749.66</v>
      </c>
      <c r="AK405" s="40">
        <f t="shared" si="110"/>
        <v>499</v>
      </c>
      <c r="AL405" s="40">
        <f>SUM(AL396:AL404)</f>
        <v>562.3199999999999</v>
      </c>
      <c r="AM405" s="40">
        <f t="shared" si="110"/>
        <v>665</v>
      </c>
      <c r="AN405" s="40">
        <f t="shared" si="110"/>
        <v>665</v>
      </c>
      <c r="AO405" s="40">
        <f t="shared" si="110"/>
        <v>665</v>
      </c>
      <c r="AP405" s="40">
        <f t="shared" si="110"/>
        <v>665</v>
      </c>
      <c r="AQ405" s="40">
        <f t="shared" si="110"/>
        <v>665</v>
      </c>
      <c r="AR405" s="177">
        <f t="shared" si="110"/>
        <v>665</v>
      </c>
      <c r="AS405" s="40">
        <f>SUM(AS396:AS404)</f>
        <v>605.93</v>
      </c>
      <c r="AT405" s="40">
        <f>SUM(AT396:AT404)</f>
        <v>665</v>
      </c>
      <c r="AU405" s="40">
        <f>SUM(AU398:AU404)</f>
        <v>569</v>
      </c>
      <c r="AV405" s="40">
        <f>SUM(AV398:AV404)</f>
        <v>630.75</v>
      </c>
      <c r="AW405" s="40">
        <f>SUM(AW398:AW404)</f>
        <v>416.8</v>
      </c>
      <c r="AX405" s="40">
        <f>SUM(AX398:AX404)</f>
        <v>587.7</v>
      </c>
      <c r="AY405" s="40">
        <f>SUM(AY398:AY404)</f>
        <v>1090</v>
      </c>
      <c r="AZ405" s="40">
        <f>SUM(AZ396:AZ404)</f>
        <v>640</v>
      </c>
      <c r="BA405" s="40">
        <f>SUM(BA396:BA404)</f>
        <v>1090</v>
      </c>
      <c r="BB405" s="40">
        <f>SUM(BB396:BB404)</f>
        <v>1090</v>
      </c>
      <c r="BC405" s="40">
        <f>SUM(BC398:BC404)</f>
        <v>1090</v>
      </c>
      <c r="BD405" s="40">
        <f>SUM(BD396:BD404)</f>
        <v>106.31</v>
      </c>
      <c r="BE405" s="40">
        <f>SUM(BE396:BE404)</f>
        <v>101.52888888888887</v>
      </c>
      <c r="BF405" s="40">
        <f>SUM(BF398:BF404)</f>
        <v>690</v>
      </c>
      <c r="BG405" s="40">
        <f>SUM(BG398:BG404)</f>
        <v>690</v>
      </c>
      <c r="BH405" s="40">
        <f>SUM(BH398:BH404)</f>
        <v>690</v>
      </c>
    </row>
    <row r="406" spans="1:60" s="74" customFormat="1" ht="15.75" customHeight="1">
      <c r="A406" s="12">
        <v>3</v>
      </c>
      <c r="B406" s="13">
        <v>4</v>
      </c>
      <c r="C406" s="13"/>
      <c r="D406" s="11" t="s">
        <v>3</v>
      </c>
      <c r="E406" s="189">
        <v>244</v>
      </c>
      <c r="F406" s="10" t="s">
        <v>76</v>
      </c>
      <c r="G406" s="11" t="s">
        <v>39</v>
      </c>
      <c r="H406" s="11" t="s">
        <v>2</v>
      </c>
      <c r="I406" s="11"/>
      <c r="J406" s="10" t="s">
        <v>6</v>
      </c>
      <c r="K406" s="11" t="s">
        <v>12</v>
      </c>
      <c r="L406" s="11" t="s">
        <v>11</v>
      </c>
      <c r="M406" s="11" t="s">
        <v>13</v>
      </c>
      <c r="N406" s="11"/>
      <c r="O406" s="11"/>
      <c r="P406" s="22" t="s">
        <v>7</v>
      </c>
      <c r="Q406" s="79" t="s">
        <v>108</v>
      </c>
      <c r="R406" s="32">
        <v>300</v>
      </c>
      <c r="S406" s="32">
        <v>0</v>
      </c>
      <c r="T406" s="33">
        <f t="shared" si="103"/>
        <v>300</v>
      </c>
      <c r="U406" s="34">
        <v>-300.22</v>
      </c>
      <c r="V406" s="34">
        <v>485.43</v>
      </c>
      <c r="W406" s="143">
        <f t="shared" si="104"/>
        <v>1.6181</v>
      </c>
      <c r="X406" s="32">
        <v>250</v>
      </c>
      <c r="Y406" s="32">
        <v>550</v>
      </c>
      <c r="Z406" s="32">
        <v>550</v>
      </c>
      <c r="AA406" s="32">
        <v>550</v>
      </c>
      <c r="AB406" s="32">
        <v>550</v>
      </c>
      <c r="AC406" s="4"/>
      <c r="AD406" s="4"/>
      <c r="AE406" s="32"/>
      <c r="AF406" s="32">
        <v>300</v>
      </c>
      <c r="AG406" s="32">
        <f aca="true" t="shared" si="111" ref="AG406:AG415">Z406+AE406</f>
        <v>550</v>
      </c>
      <c r="AH406" s="32">
        <v>556.8</v>
      </c>
      <c r="AI406" s="32">
        <v>639.62</v>
      </c>
      <c r="AJ406" s="67">
        <f>AG406</f>
        <v>550</v>
      </c>
      <c r="AK406" s="32">
        <v>650</v>
      </c>
      <c r="AL406" s="32">
        <v>544.94</v>
      </c>
      <c r="AM406" s="32">
        <v>650</v>
      </c>
      <c r="AN406" s="32">
        <v>650</v>
      </c>
      <c r="AO406" s="32">
        <v>650</v>
      </c>
      <c r="AP406" s="32">
        <v>650</v>
      </c>
      <c r="AQ406" s="32">
        <v>650</v>
      </c>
      <c r="AR406" s="67">
        <f>AM406</f>
        <v>650</v>
      </c>
      <c r="AS406" s="32">
        <v>572.51</v>
      </c>
      <c r="AT406" s="32">
        <v>650</v>
      </c>
      <c r="AU406" s="32">
        <v>521.18</v>
      </c>
      <c r="AV406" s="32">
        <v>513.01</v>
      </c>
      <c r="AW406" s="682">
        <v>85.5</v>
      </c>
      <c r="AX406" s="32">
        <v>372.01</v>
      </c>
      <c r="AY406" s="234">
        <v>600</v>
      </c>
      <c r="AZ406" s="32">
        <v>600</v>
      </c>
      <c r="BA406" s="32">
        <v>600</v>
      </c>
      <c r="BB406" s="32">
        <v>600</v>
      </c>
      <c r="BC406" s="234">
        <v>600</v>
      </c>
      <c r="BD406" s="234">
        <v>413.19</v>
      </c>
      <c r="BE406" s="731">
        <f t="shared" si="109"/>
        <v>68.865</v>
      </c>
      <c r="BF406" s="822">
        <v>600</v>
      </c>
      <c r="BG406" s="33">
        <v>600</v>
      </c>
      <c r="BH406" s="33">
        <v>600</v>
      </c>
    </row>
    <row r="407" spans="1:60" s="72" customFormat="1" ht="15.75" customHeight="1">
      <c r="A407" s="159">
        <v>3</v>
      </c>
      <c r="B407" s="160">
        <v>4</v>
      </c>
      <c r="C407" s="160"/>
      <c r="D407" s="147" t="s">
        <v>3</v>
      </c>
      <c r="E407" s="387">
        <v>245</v>
      </c>
      <c r="F407" s="146" t="s">
        <v>76</v>
      </c>
      <c r="G407" s="147" t="s">
        <v>39</v>
      </c>
      <c r="H407" s="147" t="s">
        <v>2</v>
      </c>
      <c r="I407" s="147"/>
      <c r="J407" s="146" t="s">
        <v>6</v>
      </c>
      <c r="K407" s="147" t="s">
        <v>12</v>
      </c>
      <c r="L407" s="147" t="s">
        <v>11</v>
      </c>
      <c r="M407" s="147" t="s">
        <v>15</v>
      </c>
      <c r="N407" s="147"/>
      <c r="O407" s="147"/>
      <c r="P407" s="148" t="s">
        <v>7</v>
      </c>
      <c r="Q407" s="79" t="s">
        <v>576</v>
      </c>
      <c r="R407" s="32">
        <v>800</v>
      </c>
      <c r="S407" s="32">
        <v>0</v>
      </c>
      <c r="T407" s="32">
        <f t="shared" si="103"/>
        <v>800</v>
      </c>
      <c r="U407" s="34">
        <v>-804.46</v>
      </c>
      <c r="V407" s="34">
        <v>39.8</v>
      </c>
      <c r="W407" s="143">
        <f t="shared" si="104"/>
        <v>0.049749999999999996</v>
      </c>
      <c r="X407" s="32">
        <v>-700</v>
      </c>
      <c r="Y407" s="32">
        <v>100</v>
      </c>
      <c r="Z407" s="32">
        <v>100</v>
      </c>
      <c r="AA407" s="32">
        <v>100</v>
      </c>
      <c r="AB407" s="32">
        <v>100</v>
      </c>
      <c r="AC407" s="23"/>
      <c r="AD407" s="23"/>
      <c r="AE407" s="32"/>
      <c r="AF407" s="32">
        <v>804.46</v>
      </c>
      <c r="AG407" s="32">
        <f t="shared" si="111"/>
        <v>100</v>
      </c>
      <c r="AH407" s="32">
        <v>326.78</v>
      </c>
      <c r="AI407" s="32">
        <v>257.09</v>
      </c>
      <c r="AJ407" s="67">
        <f>AG407</f>
        <v>100</v>
      </c>
      <c r="AK407" s="32">
        <v>260</v>
      </c>
      <c r="AL407" s="32">
        <v>220.1</v>
      </c>
      <c r="AM407" s="32">
        <v>260</v>
      </c>
      <c r="AN407" s="32">
        <v>260</v>
      </c>
      <c r="AO407" s="32">
        <v>260</v>
      </c>
      <c r="AP407" s="32">
        <v>260</v>
      </c>
      <c r="AQ407" s="32">
        <v>315</v>
      </c>
      <c r="AR407" s="67">
        <f>AM407</f>
        <v>260</v>
      </c>
      <c r="AS407" s="32">
        <v>315.58</v>
      </c>
      <c r="AT407" s="32">
        <v>260</v>
      </c>
      <c r="AU407" s="32">
        <v>259.46</v>
      </c>
      <c r="AV407" s="32">
        <v>284.15</v>
      </c>
      <c r="AW407" s="682">
        <v>94.7</v>
      </c>
      <c r="AX407" s="32">
        <v>167.35</v>
      </c>
      <c r="AY407" s="234">
        <v>300</v>
      </c>
      <c r="AZ407" s="32">
        <v>300</v>
      </c>
      <c r="BA407" s="32">
        <v>300</v>
      </c>
      <c r="BB407" s="32">
        <v>300</v>
      </c>
      <c r="BC407" s="234">
        <v>300</v>
      </c>
      <c r="BD407" s="234">
        <v>222.37</v>
      </c>
      <c r="BE407" s="731">
        <f t="shared" si="109"/>
        <v>74.12333333333333</v>
      </c>
      <c r="BF407" s="822">
        <v>300</v>
      </c>
      <c r="BG407" s="33">
        <v>300</v>
      </c>
      <c r="BH407" s="33">
        <v>300</v>
      </c>
    </row>
    <row r="408" spans="1:60" s="1" customFormat="1" ht="15.75" customHeight="1">
      <c r="A408" s="159">
        <v>3</v>
      </c>
      <c r="B408" s="160">
        <v>4</v>
      </c>
      <c r="C408" s="160"/>
      <c r="D408" s="147" t="s">
        <v>3</v>
      </c>
      <c r="E408" s="189">
        <v>246</v>
      </c>
      <c r="F408" s="146" t="s">
        <v>76</v>
      </c>
      <c r="G408" s="147" t="s">
        <v>39</v>
      </c>
      <c r="H408" s="147" t="s">
        <v>2</v>
      </c>
      <c r="I408" s="147"/>
      <c r="J408" s="146" t="s">
        <v>6</v>
      </c>
      <c r="K408" s="147" t="s">
        <v>12</v>
      </c>
      <c r="L408" s="147" t="s">
        <v>12</v>
      </c>
      <c r="M408" s="147" t="s">
        <v>32</v>
      </c>
      <c r="N408" s="147"/>
      <c r="O408" s="147"/>
      <c r="P408" s="148" t="s">
        <v>7</v>
      </c>
      <c r="Q408" s="79" t="s">
        <v>612</v>
      </c>
      <c r="R408" s="32">
        <v>700</v>
      </c>
      <c r="S408" s="32">
        <v>0</v>
      </c>
      <c r="T408" s="32">
        <f t="shared" si="103"/>
        <v>700</v>
      </c>
      <c r="U408" s="34">
        <v>-695.13</v>
      </c>
      <c r="V408" s="34">
        <v>317.33</v>
      </c>
      <c r="W408" s="143">
        <f t="shared" si="104"/>
        <v>0.4533285714285714</v>
      </c>
      <c r="X408" s="32">
        <v>-350</v>
      </c>
      <c r="Y408" s="32">
        <v>350</v>
      </c>
      <c r="Z408" s="32">
        <v>350</v>
      </c>
      <c r="AA408" s="32">
        <v>700</v>
      </c>
      <c r="AB408" s="32">
        <v>700</v>
      </c>
      <c r="AC408" s="23"/>
      <c r="AD408" s="23"/>
      <c r="AE408" s="32"/>
      <c r="AF408" s="32">
        <v>695.13</v>
      </c>
      <c r="AG408" s="32">
        <f t="shared" si="111"/>
        <v>350</v>
      </c>
      <c r="AH408" s="32"/>
      <c r="AI408" s="32">
        <v>18.89</v>
      </c>
      <c r="AJ408" s="67">
        <v>200</v>
      </c>
      <c r="AK408" s="32"/>
      <c r="AL408" s="32"/>
      <c r="AM408" s="32">
        <v>100</v>
      </c>
      <c r="AN408" s="32">
        <v>100</v>
      </c>
      <c r="AO408" s="32">
        <v>390</v>
      </c>
      <c r="AP408" s="32">
        <v>390</v>
      </c>
      <c r="AQ408" s="32">
        <v>390</v>
      </c>
      <c r="AR408" s="67">
        <v>150</v>
      </c>
      <c r="AS408" s="32">
        <v>374.7</v>
      </c>
      <c r="AT408" s="32">
        <v>150</v>
      </c>
      <c r="AU408" s="32">
        <v>136</v>
      </c>
      <c r="AV408" s="32">
        <v>10.47</v>
      </c>
      <c r="AW408" s="682">
        <v>7</v>
      </c>
      <c r="AX408" s="32">
        <v>10.47</v>
      </c>
      <c r="AY408" s="234">
        <v>550</v>
      </c>
      <c r="AZ408" s="32">
        <v>150</v>
      </c>
      <c r="BA408" s="32">
        <v>550</v>
      </c>
      <c r="BB408" s="32">
        <v>550</v>
      </c>
      <c r="BC408" s="234">
        <v>550</v>
      </c>
      <c r="BD408" s="234">
        <v>81.45</v>
      </c>
      <c r="BE408" s="731">
        <f t="shared" si="109"/>
        <v>14.80909090909091</v>
      </c>
      <c r="BF408" s="822">
        <v>100</v>
      </c>
      <c r="BG408" s="33">
        <v>200</v>
      </c>
      <c r="BH408" s="33">
        <v>200</v>
      </c>
    </row>
    <row r="409" spans="1:60" s="1" customFormat="1" ht="15.75" customHeight="1">
      <c r="A409" s="159">
        <v>3</v>
      </c>
      <c r="B409" s="160">
        <v>4</v>
      </c>
      <c r="C409" s="160"/>
      <c r="D409" s="147" t="s">
        <v>3</v>
      </c>
      <c r="E409" s="387">
        <v>247</v>
      </c>
      <c r="F409" s="146" t="s">
        <v>76</v>
      </c>
      <c r="G409" s="147" t="s">
        <v>39</v>
      </c>
      <c r="H409" s="147" t="s">
        <v>2</v>
      </c>
      <c r="I409" s="147"/>
      <c r="J409" s="146" t="s">
        <v>6</v>
      </c>
      <c r="K409" s="147" t="s">
        <v>12</v>
      </c>
      <c r="L409" s="147" t="s">
        <v>8</v>
      </c>
      <c r="M409" s="147" t="s">
        <v>19</v>
      </c>
      <c r="N409" s="147"/>
      <c r="O409" s="147"/>
      <c r="P409" s="148" t="s">
        <v>7</v>
      </c>
      <c r="Q409" s="79" t="s">
        <v>614</v>
      </c>
      <c r="R409" s="32">
        <v>0</v>
      </c>
      <c r="S409" s="32">
        <v>0</v>
      </c>
      <c r="T409" s="32">
        <f t="shared" si="103"/>
        <v>0</v>
      </c>
      <c r="U409" s="34">
        <v>-111.86</v>
      </c>
      <c r="V409" s="34">
        <v>0</v>
      </c>
      <c r="W409" s="143" t="e">
        <f t="shared" si="104"/>
        <v>#DIV/0!</v>
      </c>
      <c r="X409" s="32"/>
      <c r="Y409" s="32">
        <v>0</v>
      </c>
      <c r="Z409" s="32">
        <v>0</v>
      </c>
      <c r="AA409" s="32">
        <v>0</v>
      </c>
      <c r="AB409" s="32">
        <v>0</v>
      </c>
      <c r="AC409" s="23"/>
      <c r="AD409" s="23"/>
      <c r="AE409" s="32"/>
      <c r="AF409" s="32">
        <v>111.86</v>
      </c>
      <c r="AG409" s="32">
        <f t="shared" si="111"/>
        <v>0</v>
      </c>
      <c r="AH409" s="32"/>
      <c r="AI409" s="32"/>
      <c r="AJ409" s="67">
        <f>AG409</f>
        <v>0</v>
      </c>
      <c r="AK409" s="32">
        <f>AJ409</f>
        <v>0</v>
      </c>
      <c r="AL409" s="32"/>
      <c r="AM409" s="32">
        <f>AK409</f>
        <v>0</v>
      </c>
      <c r="AN409" s="32">
        <f>AL409</f>
        <v>0</v>
      </c>
      <c r="AO409" s="32">
        <f>AM409</f>
        <v>0</v>
      </c>
      <c r="AP409" s="32">
        <f>AN409</f>
        <v>0</v>
      </c>
      <c r="AQ409" s="32">
        <v>0</v>
      </c>
      <c r="AR409" s="67">
        <v>100</v>
      </c>
      <c r="AS409" s="32"/>
      <c r="AT409" s="32">
        <v>100</v>
      </c>
      <c r="AU409" s="32"/>
      <c r="AV409" s="32"/>
      <c r="AW409" s="32">
        <v>0</v>
      </c>
      <c r="AX409" s="32">
        <v>0</v>
      </c>
      <c r="AY409" s="234">
        <v>100</v>
      </c>
      <c r="AZ409" s="32">
        <v>100</v>
      </c>
      <c r="BA409" s="32">
        <v>100</v>
      </c>
      <c r="BB409" s="32">
        <v>100</v>
      </c>
      <c r="BC409" s="234">
        <v>100</v>
      </c>
      <c r="BD409" s="234"/>
      <c r="BE409" s="731">
        <f t="shared" si="109"/>
        <v>0</v>
      </c>
      <c r="BF409" s="822">
        <v>100</v>
      </c>
      <c r="BG409" s="33">
        <v>100</v>
      </c>
      <c r="BH409" s="33">
        <v>100</v>
      </c>
    </row>
    <row r="410" spans="1:60" s="1" customFormat="1" ht="15.75" hidden="1">
      <c r="A410" s="159">
        <v>3</v>
      </c>
      <c r="B410" s="160">
        <v>4</v>
      </c>
      <c r="C410" s="160"/>
      <c r="D410" s="147" t="s">
        <v>3</v>
      </c>
      <c r="E410" s="189">
        <v>248</v>
      </c>
      <c r="F410" s="146" t="s">
        <v>76</v>
      </c>
      <c r="G410" s="147" t="s">
        <v>39</v>
      </c>
      <c r="H410" s="147" t="s">
        <v>2</v>
      </c>
      <c r="I410" s="147"/>
      <c r="J410" s="146" t="s">
        <v>6</v>
      </c>
      <c r="K410" s="147" t="s">
        <v>12</v>
      </c>
      <c r="L410" s="147" t="s">
        <v>8</v>
      </c>
      <c r="M410" s="147" t="s">
        <v>32</v>
      </c>
      <c r="N410" s="147"/>
      <c r="O410" s="147"/>
      <c r="P410" s="148" t="s">
        <v>7</v>
      </c>
      <c r="Q410" s="79" t="s">
        <v>611</v>
      </c>
      <c r="R410" s="32">
        <v>500</v>
      </c>
      <c r="S410" s="32">
        <v>0</v>
      </c>
      <c r="T410" s="32">
        <f t="shared" si="103"/>
        <v>500</v>
      </c>
      <c r="U410" s="34">
        <v>-2016.28</v>
      </c>
      <c r="V410" s="34">
        <v>0</v>
      </c>
      <c r="W410" s="143">
        <f t="shared" si="104"/>
        <v>0</v>
      </c>
      <c r="X410" s="32">
        <v>-500</v>
      </c>
      <c r="Y410" s="32">
        <v>0</v>
      </c>
      <c r="Z410" s="32">
        <v>0</v>
      </c>
      <c r="AA410" s="32">
        <v>500</v>
      </c>
      <c r="AB410" s="32">
        <v>500</v>
      </c>
      <c r="AC410" s="23"/>
      <c r="AD410" s="23"/>
      <c r="AE410" s="32"/>
      <c r="AF410" s="32">
        <v>2016.28</v>
      </c>
      <c r="AG410" s="32">
        <f t="shared" si="111"/>
        <v>0</v>
      </c>
      <c r="AH410" s="32">
        <v>159.9</v>
      </c>
      <c r="AI410" s="32"/>
      <c r="AJ410" s="67">
        <f>AG410</f>
        <v>0</v>
      </c>
      <c r="AK410" s="32">
        <v>2040</v>
      </c>
      <c r="AL410" s="32">
        <v>2040</v>
      </c>
      <c r="AM410" s="32">
        <v>0</v>
      </c>
      <c r="AN410" s="32">
        <v>0</v>
      </c>
      <c r="AO410" s="32">
        <v>0</v>
      </c>
      <c r="AP410" s="32">
        <v>0</v>
      </c>
      <c r="AQ410" s="32">
        <v>0</v>
      </c>
      <c r="AR410" s="67">
        <v>0</v>
      </c>
      <c r="AS410" s="32"/>
      <c r="AT410" s="32"/>
      <c r="AU410" s="32"/>
      <c r="AV410" s="32"/>
      <c r="AW410" s="32"/>
      <c r="AX410" s="32"/>
      <c r="AY410" s="234"/>
      <c r="AZ410" s="32">
        <v>1000</v>
      </c>
      <c r="BA410" s="32"/>
      <c r="BB410" s="32"/>
      <c r="BC410" s="234"/>
      <c r="BD410" s="234"/>
      <c r="BE410" s="731" t="e">
        <f t="shared" si="109"/>
        <v>#DIV/0!</v>
      </c>
      <c r="BF410" s="822"/>
      <c r="BG410" s="33"/>
      <c r="BH410" s="33"/>
    </row>
    <row r="411" spans="1:60" s="1" customFormat="1" ht="15.75">
      <c r="A411" s="159">
        <v>3</v>
      </c>
      <c r="B411" s="160">
        <v>4</v>
      </c>
      <c r="C411" s="160"/>
      <c r="D411" s="147" t="s">
        <v>3</v>
      </c>
      <c r="E411" s="387">
        <v>249</v>
      </c>
      <c r="F411" s="848" t="s">
        <v>83</v>
      </c>
      <c r="G411" s="849">
        <v>1</v>
      </c>
      <c r="H411" s="292" t="s">
        <v>2</v>
      </c>
      <c r="I411" s="292"/>
      <c r="J411" s="146" t="s">
        <v>6</v>
      </c>
      <c r="K411" s="147" t="s">
        <v>12</v>
      </c>
      <c r="L411" s="147" t="s">
        <v>24</v>
      </c>
      <c r="M411" s="147" t="s">
        <v>19</v>
      </c>
      <c r="N411" s="160">
        <v>3</v>
      </c>
      <c r="O411" s="147"/>
      <c r="P411" s="148" t="s">
        <v>7</v>
      </c>
      <c r="Q411" s="79" t="s">
        <v>588</v>
      </c>
      <c r="R411" s="32">
        <v>1300</v>
      </c>
      <c r="S411" s="32">
        <v>0</v>
      </c>
      <c r="T411" s="32">
        <f t="shared" si="103"/>
        <v>1300</v>
      </c>
      <c r="U411" s="34">
        <v>-1303.97</v>
      </c>
      <c r="V411" s="34">
        <v>1116.4</v>
      </c>
      <c r="W411" s="143">
        <f t="shared" si="104"/>
        <v>0.8587692307692308</v>
      </c>
      <c r="X411" s="32"/>
      <c r="Y411" s="32">
        <v>1300</v>
      </c>
      <c r="Z411" s="32">
        <v>1300</v>
      </c>
      <c r="AA411" s="32">
        <v>1300</v>
      </c>
      <c r="AB411" s="32">
        <v>1300</v>
      </c>
      <c r="AC411" s="23"/>
      <c r="AD411" s="23"/>
      <c r="AE411" s="32"/>
      <c r="AF411" s="32">
        <v>1303.97</v>
      </c>
      <c r="AG411" s="32">
        <f t="shared" si="111"/>
        <v>1300</v>
      </c>
      <c r="AH411" s="32">
        <v>1993.95</v>
      </c>
      <c r="AI411" s="32">
        <v>9940.73</v>
      </c>
      <c r="AJ411" s="67">
        <v>2000</v>
      </c>
      <c r="AK411" s="32">
        <v>1828</v>
      </c>
      <c r="AL411" s="32">
        <v>1828.06</v>
      </c>
      <c r="AM411" s="32">
        <v>500</v>
      </c>
      <c r="AN411" s="32">
        <v>500</v>
      </c>
      <c r="AO411" s="32">
        <v>1400</v>
      </c>
      <c r="AP411" s="32">
        <v>1400</v>
      </c>
      <c r="AQ411" s="32">
        <v>1818</v>
      </c>
      <c r="AR411" s="67">
        <v>1500</v>
      </c>
      <c r="AS411" s="32">
        <v>1818.18</v>
      </c>
      <c r="AT411" s="32">
        <v>1500</v>
      </c>
      <c r="AU411" s="32">
        <v>1240</v>
      </c>
      <c r="AV411" s="32">
        <v>1065.84</v>
      </c>
      <c r="AW411" s="682">
        <v>71.1</v>
      </c>
      <c r="AX411" s="32">
        <v>585.84</v>
      </c>
      <c r="AY411" s="234">
        <v>1500</v>
      </c>
      <c r="AZ411" s="32">
        <v>1500</v>
      </c>
      <c r="BA411" s="32">
        <v>1500</v>
      </c>
      <c r="BB411" s="32">
        <v>1500</v>
      </c>
      <c r="BC411" s="234">
        <v>1500</v>
      </c>
      <c r="BD411" s="234">
        <v>480</v>
      </c>
      <c r="BE411" s="731">
        <f t="shared" si="109"/>
        <v>32</v>
      </c>
      <c r="BF411" s="822">
        <v>1000</v>
      </c>
      <c r="BG411" s="33">
        <v>1000</v>
      </c>
      <c r="BH411" s="33">
        <v>1000</v>
      </c>
    </row>
    <row r="412" spans="1:60" s="1" customFormat="1" ht="15.75">
      <c r="A412" s="159"/>
      <c r="B412" s="160"/>
      <c r="C412" s="160"/>
      <c r="D412" s="147"/>
      <c r="E412" s="189">
        <v>250</v>
      </c>
      <c r="F412" s="146" t="s">
        <v>76</v>
      </c>
      <c r="G412" s="147" t="s">
        <v>39</v>
      </c>
      <c r="H412" s="147" t="s">
        <v>2</v>
      </c>
      <c r="I412" s="147"/>
      <c r="J412" s="146" t="s">
        <v>6</v>
      </c>
      <c r="K412" s="147" t="s">
        <v>12</v>
      </c>
      <c r="L412" s="147" t="s">
        <v>24</v>
      </c>
      <c r="M412" s="147" t="s">
        <v>19</v>
      </c>
      <c r="N412" s="147"/>
      <c r="O412" s="147"/>
      <c r="P412" s="759">
        <v>46</v>
      </c>
      <c r="Q412" s="79" t="s">
        <v>749</v>
      </c>
      <c r="R412" s="32"/>
      <c r="S412" s="32"/>
      <c r="T412" s="32"/>
      <c r="U412" s="34"/>
      <c r="V412" s="34"/>
      <c r="W412" s="143"/>
      <c r="X412" s="32"/>
      <c r="Y412" s="32"/>
      <c r="Z412" s="32"/>
      <c r="AA412" s="32"/>
      <c r="AB412" s="32"/>
      <c r="AC412" s="23"/>
      <c r="AD412" s="23"/>
      <c r="AE412" s="32"/>
      <c r="AF412" s="32"/>
      <c r="AG412" s="32"/>
      <c r="AH412" s="32"/>
      <c r="AI412" s="32"/>
      <c r="AJ412" s="67"/>
      <c r="AK412" s="32"/>
      <c r="AL412" s="32"/>
      <c r="AM412" s="32"/>
      <c r="AN412" s="32"/>
      <c r="AO412" s="32"/>
      <c r="AP412" s="32"/>
      <c r="AQ412" s="32"/>
      <c r="AR412" s="67"/>
      <c r="AS412" s="32"/>
      <c r="AT412" s="32"/>
      <c r="AU412" s="32"/>
      <c r="AV412" s="32">
        <v>330</v>
      </c>
      <c r="AW412" s="682">
        <v>100</v>
      </c>
      <c r="AX412" s="32">
        <v>330</v>
      </c>
      <c r="AY412" s="234"/>
      <c r="AZ412" s="32"/>
      <c r="BA412" s="32"/>
      <c r="BB412" s="32"/>
      <c r="BC412" s="234"/>
      <c r="BD412" s="234"/>
      <c r="BE412" s="731"/>
      <c r="BF412" s="822"/>
      <c r="BG412" s="33"/>
      <c r="BH412" s="33"/>
    </row>
    <row r="413" spans="1:60" s="511" customFormat="1" ht="15.75" customHeight="1">
      <c r="A413" s="159"/>
      <c r="B413" s="160"/>
      <c r="C413" s="160"/>
      <c r="D413" s="147"/>
      <c r="E413" s="387">
        <v>251</v>
      </c>
      <c r="F413" s="146" t="s">
        <v>76</v>
      </c>
      <c r="G413" s="147" t="s">
        <v>39</v>
      </c>
      <c r="H413" s="147" t="s">
        <v>2</v>
      </c>
      <c r="I413" s="147"/>
      <c r="J413" s="146" t="s">
        <v>6</v>
      </c>
      <c r="K413" s="147" t="s">
        <v>12</v>
      </c>
      <c r="L413" s="147" t="s">
        <v>24</v>
      </c>
      <c r="M413" s="172" t="s">
        <v>21</v>
      </c>
      <c r="N413" s="147"/>
      <c r="O413" s="147"/>
      <c r="P413" s="148" t="s">
        <v>7</v>
      </c>
      <c r="Q413" s="79" t="s">
        <v>613</v>
      </c>
      <c r="R413" s="32"/>
      <c r="S413" s="32"/>
      <c r="T413" s="32"/>
      <c r="U413" s="34"/>
      <c r="V413" s="34"/>
      <c r="W413" s="143"/>
      <c r="X413" s="32"/>
      <c r="Y413" s="32"/>
      <c r="Z413" s="32"/>
      <c r="AA413" s="32"/>
      <c r="AB413" s="32"/>
      <c r="AC413" s="23"/>
      <c r="AD413" s="23"/>
      <c r="AE413" s="32"/>
      <c r="AF413" s="32"/>
      <c r="AG413" s="32"/>
      <c r="AH413" s="32"/>
      <c r="AI413" s="32"/>
      <c r="AJ413" s="67"/>
      <c r="AK413" s="32"/>
      <c r="AL413" s="32"/>
      <c r="AM413" s="32"/>
      <c r="AN413" s="32"/>
      <c r="AO413" s="32"/>
      <c r="AP413" s="32"/>
      <c r="AQ413" s="32">
        <v>0</v>
      </c>
      <c r="AR413" s="67">
        <v>400</v>
      </c>
      <c r="AS413" s="32"/>
      <c r="AT413" s="32">
        <v>400</v>
      </c>
      <c r="AU413" s="32">
        <v>298.56</v>
      </c>
      <c r="AV413" s="32"/>
      <c r="AW413" s="32">
        <v>0</v>
      </c>
      <c r="AX413" s="32">
        <v>0</v>
      </c>
      <c r="AY413" s="234">
        <v>400</v>
      </c>
      <c r="AZ413" s="32">
        <v>400</v>
      </c>
      <c r="BA413" s="32">
        <v>400</v>
      </c>
      <c r="BB413" s="32">
        <v>400</v>
      </c>
      <c r="BC413" s="234">
        <v>400</v>
      </c>
      <c r="BD413" s="234"/>
      <c r="BE413" s="731">
        <f t="shared" si="109"/>
        <v>0</v>
      </c>
      <c r="BF413" s="822">
        <v>400</v>
      </c>
      <c r="BG413" s="33">
        <v>400</v>
      </c>
      <c r="BH413" s="33">
        <v>400</v>
      </c>
    </row>
    <row r="414" spans="1:60" s="246" customFormat="1" ht="15.75">
      <c r="A414" s="12">
        <v>3</v>
      </c>
      <c r="B414" s="13">
        <v>4</v>
      </c>
      <c r="C414" s="13"/>
      <c r="D414" s="11" t="s">
        <v>3</v>
      </c>
      <c r="E414" s="189">
        <v>252</v>
      </c>
      <c r="F414" s="10" t="s">
        <v>76</v>
      </c>
      <c r="G414" s="11" t="s">
        <v>39</v>
      </c>
      <c r="H414" s="11" t="s">
        <v>2</v>
      </c>
      <c r="I414" s="11"/>
      <c r="J414" s="10" t="s">
        <v>6</v>
      </c>
      <c r="K414" s="11" t="s">
        <v>12</v>
      </c>
      <c r="L414" s="11" t="s">
        <v>24</v>
      </c>
      <c r="M414" s="144" t="s">
        <v>64</v>
      </c>
      <c r="N414" s="11"/>
      <c r="O414" s="11"/>
      <c r="P414" s="22" t="s">
        <v>7</v>
      </c>
      <c r="Q414" s="79" t="s">
        <v>376</v>
      </c>
      <c r="R414" s="32">
        <v>500</v>
      </c>
      <c r="S414" s="32">
        <v>0</v>
      </c>
      <c r="T414" s="33">
        <v>0</v>
      </c>
      <c r="U414" s="34">
        <v>-57.83</v>
      </c>
      <c r="V414" s="34">
        <v>410</v>
      </c>
      <c r="W414" s="143" t="e">
        <f t="shared" si="104"/>
        <v>#DIV/0!</v>
      </c>
      <c r="X414" s="32"/>
      <c r="Y414" s="32">
        <v>500</v>
      </c>
      <c r="Z414" s="32">
        <v>500</v>
      </c>
      <c r="AA414" s="32">
        <v>500</v>
      </c>
      <c r="AB414" s="32">
        <v>500</v>
      </c>
      <c r="AC414" s="4"/>
      <c r="AD414" s="4"/>
      <c r="AE414" s="32"/>
      <c r="AF414" s="32"/>
      <c r="AG414" s="32">
        <f t="shared" si="111"/>
        <v>500</v>
      </c>
      <c r="AH414" s="32">
        <v>542.8</v>
      </c>
      <c r="AI414" s="32">
        <v>3366.4</v>
      </c>
      <c r="AJ414" s="67">
        <v>3200</v>
      </c>
      <c r="AK414" s="32">
        <v>2960</v>
      </c>
      <c r="AL414" s="32">
        <v>2876.8</v>
      </c>
      <c r="AM414" s="32">
        <v>3400</v>
      </c>
      <c r="AN414" s="32">
        <v>3400</v>
      </c>
      <c r="AO414" s="32">
        <v>3400</v>
      </c>
      <c r="AP414" s="32">
        <v>3400</v>
      </c>
      <c r="AQ414" s="32">
        <v>3400</v>
      </c>
      <c r="AR414" s="67">
        <v>3000</v>
      </c>
      <c r="AS414" s="32">
        <v>3100</v>
      </c>
      <c r="AT414" s="32">
        <v>3000</v>
      </c>
      <c r="AU414" s="32">
        <v>2912</v>
      </c>
      <c r="AV414" s="32">
        <v>2644.8</v>
      </c>
      <c r="AW414" s="682">
        <v>85.3</v>
      </c>
      <c r="AX414" s="32">
        <v>1682</v>
      </c>
      <c r="AY414" s="234">
        <v>3000</v>
      </c>
      <c r="AZ414" s="32">
        <v>3100</v>
      </c>
      <c r="BA414" s="32">
        <v>3000</v>
      </c>
      <c r="BB414" s="32">
        <v>3000</v>
      </c>
      <c r="BC414" s="234">
        <v>3000</v>
      </c>
      <c r="BD414" s="234">
        <v>2401.2</v>
      </c>
      <c r="BE414" s="731">
        <f t="shared" si="109"/>
        <v>80.03999999999999</v>
      </c>
      <c r="BF414" s="822">
        <v>3000</v>
      </c>
      <c r="BG414" s="32">
        <v>3000</v>
      </c>
      <c r="BH414" s="33">
        <v>3000</v>
      </c>
    </row>
    <row r="415" spans="1:60" s="511" customFormat="1" ht="15.75" customHeight="1" hidden="1">
      <c r="A415" s="12">
        <v>3</v>
      </c>
      <c r="B415" s="13">
        <v>4</v>
      </c>
      <c r="C415" s="13"/>
      <c r="D415" s="11" t="s">
        <v>3</v>
      </c>
      <c r="E415" s="387">
        <v>253</v>
      </c>
      <c r="F415" s="10" t="s">
        <v>76</v>
      </c>
      <c r="G415" s="11" t="s">
        <v>39</v>
      </c>
      <c r="H415" s="11" t="s">
        <v>2</v>
      </c>
      <c r="I415" s="11"/>
      <c r="J415" s="10" t="s">
        <v>6</v>
      </c>
      <c r="K415" s="11" t="s">
        <v>12</v>
      </c>
      <c r="L415" s="11" t="s">
        <v>24</v>
      </c>
      <c r="M415" s="11" t="s">
        <v>38</v>
      </c>
      <c r="N415" s="11"/>
      <c r="O415" s="11"/>
      <c r="P415" s="22" t="s">
        <v>7</v>
      </c>
      <c r="Q415" s="79" t="s">
        <v>109</v>
      </c>
      <c r="R415" s="32">
        <v>60</v>
      </c>
      <c r="S415" s="32">
        <v>0</v>
      </c>
      <c r="T415" s="33">
        <f>R415+S415</f>
        <v>60</v>
      </c>
      <c r="U415" s="34">
        <v>-57.83</v>
      </c>
      <c r="V415" s="34">
        <v>38.75</v>
      </c>
      <c r="W415" s="143">
        <f t="shared" si="104"/>
        <v>0.6458333333333334</v>
      </c>
      <c r="X415" s="32"/>
      <c r="Y415" s="32">
        <v>60</v>
      </c>
      <c r="Z415" s="32">
        <v>60</v>
      </c>
      <c r="AA415" s="32">
        <v>60</v>
      </c>
      <c r="AB415" s="32">
        <v>60</v>
      </c>
      <c r="AC415" s="4"/>
      <c r="AD415" s="4"/>
      <c r="AE415" s="32"/>
      <c r="AF415" s="32">
        <v>57.83</v>
      </c>
      <c r="AG415" s="32">
        <f t="shared" si="111"/>
        <v>60</v>
      </c>
      <c r="AH415" s="32">
        <v>43.7</v>
      </c>
      <c r="AI415" s="32"/>
      <c r="AJ415" s="67">
        <v>0</v>
      </c>
      <c r="AK415" s="32"/>
      <c r="AL415" s="32"/>
      <c r="AM415" s="32">
        <v>0</v>
      </c>
      <c r="AN415" s="32">
        <v>0</v>
      </c>
      <c r="AO415" s="32">
        <v>0</v>
      </c>
      <c r="AP415" s="32">
        <v>0</v>
      </c>
      <c r="AQ415" s="32"/>
      <c r="AR415" s="67">
        <f>AM415</f>
        <v>0</v>
      </c>
      <c r="AS415" s="32"/>
      <c r="AT415" s="32"/>
      <c r="AU415" s="32"/>
      <c r="AV415" s="32"/>
      <c r="AW415" s="32"/>
      <c r="AX415" s="32"/>
      <c r="AY415" s="234"/>
      <c r="AZ415" s="32"/>
      <c r="BA415" s="32"/>
      <c r="BB415" s="32"/>
      <c r="BC415" s="234"/>
      <c r="BD415" s="32"/>
      <c r="BE415" s="731" t="e">
        <f t="shared" si="109"/>
        <v>#DIV/0!</v>
      </c>
      <c r="BF415" s="831"/>
      <c r="BG415" s="831"/>
      <c r="BH415" s="831"/>
    </row>
    <row r="416" spans="1:60" s="74" customFormat="1" ht="15.75" customHeight="1">
      <c r="A416" s="35">
        <v>3</v>
      </c>
      <c r="B416" s="36">
        <v>4</v>
      </c>
      <c r="C416" s="36"/>
      <c r="D416" s="37" t="s">
        <v>10</v>
      </c>
      <c r="E416" s="385">
        <v>254</v>
      </c>
      <c r="F416" s="350" t="s">
        <v>76</v>
      </c>
      <c r="G416" s="134" t="s">
        <v>39</v>
      </c>
      <c r="H416" s="134" t="s">
        <v>2</v>
      </c>
      <c r="I416" s="134"/>
      <c r="J416" s="350" t="s">
        <v>6</v>
      </c>
      <c r="K416" s="134" t="s">
        <v>12</v>
      </c>
      <c r="L416" s="134"/>
      <c r="M416" s="134"/>
      <c r="N416" s="134"/>
      <c r="O416" s="134"/>
      <c r="P416" s="355"/>
      <c r="Q416" s="81" t="s">
        <v>188</v>
      </c>
      <c r="R416" s="40">
        <f>SUM(R406:R415)</f>
        <v>4160</v>
      </c>
      <c r="S416" s="40">
        <v>0</v>
      </c>
      <c r="T416" s="40">
        <f>R416+S416</f>
        <v>4160</v>
      </c>
      <c r="U416" s="41">
        <v>-5289.75</v>
      </c>
      <c r="V416" s="41">
        <f>SUM(V406:V415)</f>
        <v>2407.71</v>
      </c>
      <c r="W416" s="145">
        <f t="shared" si="104"/>
        <v>0.5787764423076923</v>
      </c>
      <c r="X416" s="40">
        <f>SUM(X406:X415)</f>
        <v>-1300</v>
      </c>
      <c r="Y416" s="40">
        <f>SUM(Y406:Y415)</f>
        <v>2860</v>
      </c>
      <c r="Z416" s="40">
        <f>SUM(Z406:Z415)</f>
        <v>2860</v>
      </c>
      <c r="AA416" s="40">
        <f>SUM(AA406:AA415)</f>
        <v>3710</v>
      </c>
      <c r="AB416" s="40">
        <f>SUM(AB406:AB415)</f>
        <v>3710</v>
      </c>
      <c r="AC416" s="42"/>
      <c r="AD416" s="42"/>
      <c r="AE416" s="40">
        <f aca="true" t="shared" si="112" ref="AE416:AV416">SUM(AE406:AE415)</f>
        <v>0</v>
      </c>
      <c r="AF416" s="40">
        <f t="shared" si="112"/>
        <v>5289.53</v>
      </c>
      <c r="AG416" s="40">
        <f t="shared" si="112"/>
        <v>2860</v>
      </c>
      <c r="AH416" s="40">
        <f t="shared" si="112"/>
        <v>3623.9300000000003</v>
      </c>
      <c r="AI416" s="40">
        <f>SUM(AI406:AI415)</f>
        <v>14222.73</v>
      </c>
      <c r="AJ416" s="177">
        <f t="shared" si="112"/>
        <v>6050</v>
      </c>
      <c r="AK416" s="40">
        <f t="shared" si="112"/>
        <v>7738</v>
      </c>
      <c r="AL416" s="40">
        <f t="shared" si="112"/>
        <v>7509.900000000001</v>
      </c>
      <c r="AM416" s="40">
        <f t="shared" si="112"/>
        <v>4910</v>
      </c>
      <c r="AN416" s="40">
        <f t="shared" si="112"/>
        <v>4910</v>
      </c>
      <c r="AO416" s="40">
        <f t="shared" si="112"/>
        <v>6100</v>
      </c>
      <c r="AP416" s="40">
        <f t="shared" si="112"/>
        <v>6100</v>
      </c>
      <c r="AQ416" s="40">
        <f t="shared" si="112"/>
        <v>6573</v>
      </c>
      <c r="AR416" s="177">
        <f t="shared" si="112"/>
        <v>6060</v>
      </c>
      <c r="AS416" s="40">
        <f>SUM(AS406:AS415)</f>
        <v>6180.97</v>
      </c>
      <c r="AT416" s="40">
        <f t="shared" si="112"/>
        <v>6060</v>
      </c>
      <c r="AU416" s="40">
        <f>SUM(AU406:AU415)</f>
        <v>5367.2</v>
      </c>
      <c r="AV416" s="40">
        <f t="shared" si="112"/>
        <v>4848.27</v>
      </c>
      <c r="AW416" s="40"/>
      <c r="AX416" s="40">
        <f>SUM(AX406:AX415)</f>
        <v>3147.67</v>
      </c>
      <c r="AY416" s="40">
        <f aca="true" t="shared" si="113" ref="AY416:BH416">SUM(AY406:AY415)</f>
        <v>6450</v>
      </c>
      <c r="AZ416" s="40">
        <f t="shared" si="113"/>
        <v>7150</v>
      </c>
      <c r="BA416" s="40">
        <f t="shared" si="113"/>
        <v>6450</v>
      </c>
      <c r="BB416" s="40">
        <f t="shared" si="113"/>
        <v>6450</v>
      </c>
      <c r="BC416" s="40">
        <f t="shared" si="113"/>
        <v>6450</v>
      </c>
      <c r="BD416" s="40">
        <f t="shared" si="113"/>
        <v>3598.21</v>
      </c>
      <c r="BE416" s="40" t="e">
        <f t="shared" si="113"/>
        <v>#DIV/0!</v>
      </c>
      <c r="BF416" s="40">
        <f t="shared" si="113"/>
        <v>5500</v>
      </c>
      <c r="BG416" s="40">
        <f t="shared" si="113"/>
        <v>5600</v>
      </c>
      <c r="BH416" s="40">
        <f t="shared" si="113"/>
        <v>5600</v>
      </c>
    </row>
    <row r="417" spans="1:60" s="72" customFormat="1" ht="15.75" customHeight="1">
      <c r="A417" s="43">
        <v>3</v>
      </c>
      <c r="B417" s="44">
        <v>4</v>
      </c>
      <c r="C417" s="44"/>
      <c r="D417" s="45" t="s">
        <v>10</v>
      </c>
      <c r="E417" s="385">
        <v>255</v>
      </c>
      <c r="F417" s="38" t="s">
        <v>76</v>
      </c>
      <c r="G417" s="37" t="s">
        <v>39</v>
      </c>
      <c r="H417" s="37" t="s">
        <v>2</v>
      </c>
      <c r="I417" s="342"/>
      <c r="J417" s="38" t="s">
        <v>6</v>
      </c>
      <c r="K417" s="37"/>
      <c r="L417" s="37"/>
      <c r="M417" s="37"/>
      <c r="N417" s="37"/>
      <c r="O417" s="37"/>
      <c r="P417" s="256"/>
      <c r="Q417" s="342" t="s">
        <v>191</v>
      </c>
      <c r="R417" s="39">
        <f>R397+R405+R416</f>
        <v>10470</v>
      </c>
      <c r="S417" s="39">
        <v>0</v>
      </c>
      <c r="T417" s="39">
        <f>R417+S417</f>
        <v>10470</v>
      </c>
      <c r="U417" s="39">
        <v>-11582.49</v>
      </c>
      <c r="V417" s="39">
        <f>V397+V405+V416</f>
        <v>6538.11</v>
      </c>
      <c r="W417" s="39">
        <f t="shared" si="104"/>
        <v>0.6244613180515759</v>
      </c>
      <c r="X417" s="39">
        <f>X397+X405+X416</f>
        <v>-1300</v>
      </c>
      <c r="Y417" s="39">
        <f>Y397+Y405+Y416</f>
        <v>9170</v>
      </c>
      <c r="Z417" s="39">
        <f>Z397+Z405+Z416</f>
        <v>9170</v>
      </c>
      <c r="AA417" s="39">
        <f>AA397+AA405+AA416</f>
        <v>10020</v>
      </c>
      <c r="AB417" s="39">
        <f>AB397+AB405+AB416</f>
        <v>10020</v>
      </c>
      <c r="AC417" s="39"/>
      <c r="AD417" s="39"/>
      <c r="AE417" s="39">
        <f aca="true" t="shared" si="114" ref="AE417:AV417">AE397+AE405+AE416</f>
        <v>0</v>
      </c>
      <c r="AF417" s="39">
        <f t="shared" si="114"/>
        <v>11582.27</v>
      </c>
      <c r="AG417" s="39">
        <f t="shared" si="114"/>
        <v>9170</v>
      </c>
      <c r="AH417" s="40">
        <f t="shared" si="114"/>
        <v>8069.84</v>
      </c>
      <c r="AI417" s="40">
        <f>AI397+AI405+AI416</f>
        <v>14721.09</v>
      </c>
      <c r="AJ417" s="40">
        <f t="shared" si="114"/>
        <v>6799.66</v>
      </c>
      <c r="AK417" s="40">
        <f t="shared" si="114"/>
        <v>8237</v>
      </c>
      <c r="AL417" s="40">
        <f t="shared" si="114"/>
        <v>8072.22</v>
      </c>
      <c r="AM417" s="40">
        <f t="shared" si="114"/>
        <v>5575</v>
      </c>
      <c r="AN417" s="40">
        <f t="shared" si="114"/>
        <v>5575</v>
      </c>
      <c r="AO417" s="40">
        <f t="shared" si="114"/>
        <v>6765</v>
      </c>
      <c r="AP417" s="40">
        <f t="shared" si="114"/>
        <v>6765</v>
      </c>
      <c r="AQ417" s="40">
        <f t="shared" si="114"/>
        <v>7238</v>
      </c>
      <c r="AR417" s="177">
        <f t="shared" si="114"/>
        <v>6725</v>
      </c>
      <c r="AS417" s="40">
        <f>AS397+AS405+AS416</f>
        <v>6786.900000000001</v>
      </c>
      <c r="AT417" s="40">
        <f t="shared" si="114"/>
        <v>6725</v>
      </c>
      <c r="AU417" s="40">
        <f>AU397+AU405+AU416</f>
        <v>5936.2</v>
      </c>
      <c r="AV417" s="40">
        <f t="shared" si="114"/>
        <v>5479.02</v>
      </c>
      <c r="AW417" s="40"/>
      <c r="AX417" s="40">
        <f>AX397+AX405+AX416</f>
        <v>3735.37</v>
      </c>
      <c r="AY417" s="40">
        <f aca="true" t="shared" si="115" ref="AY417:BH417">AY397+AY405+AY416</f>
        <v>7540</v>
      </c>
      <c r="AZ417" s="40">
        <f t="shared" si="115"/>
        <v>7790</v>
      </c>
      <c r="BA417" s="40">
        <f t="shared" si="115"/>
        <v>7540</v>
      </c>
      <c r="BB417" s="40">
        <f t="shared" si="115"/>
        <v>7540</v>
      </c>
      <c r="BC417" s="40">
        <f t="shared" si="115"/>
        <v>7540</v>
      </c>
      <c r="BD417" s="40">
        <f t="shared" si="115"/>
        <v>3704.52</v>
      </c>
      <c r="BE417" s="40" t="e">
        <f t="shared" si="115"/>
        <v>#DIV/0!</v>
      </c>
      <c r="BF417" s="40">
        <f t="shared" si="115"/>
        <v>6190</v>
      </c>
      <c r="BG417" s="40">
        <f t="shared" si="115"/>
        <v>6290</v>
      </c>
      <c r="BH417" s="40">
        <f t="shared" si="115"/>
        <v>6290</v>
      </c>
    </row>
    <row r="418" spans="1:60" s="1" customFormat="1" ht="15.75" hidden="1">
      <c r="A418" s="159"/>
      <c r="B418" s="160"/>
      <c r="C418" s="160"/>
      <c r="D418" s="147"/>
      <c r="E418" s="189">
        <v>256</v>
      </c>
      <c r="F418" s="15" t="s">
        <v>76</v>
      </c>
      <c r="G418" s="16" t="s">
        <v>39</v>
      </c>
      <c r="H418" s="16" t="s">
        <v>2</v>
      </c>
      <c r="I418" s="321"/>
      <c r="J418" s="15" t="s">
        <v>24</v>
      </c>
      <c r="K418" s="16" t="s">
        <v>5</v>
      </c>
      <c r="L418" s="16" t="s">
        <v>24</v>
      </c>
      <c r="M418" s="16" t="s">
        <v>15</v>
      </c>
      <c r="N418" s="16"/>
      <c r="O418" s="16"/>
      <c r="P418" s="356">
        <v>46</v>
      </c>
      <c r="Q418" s="161" t="s">
        <v>401</v>
      </c>
      <c r="R418" s="32"/>
      <c r="S418" s="32"/>
      <c r="T418" s="32"/>
      <c r="U418" s="34"/>
      <c r="V418" s="34"/>
      <c r="W418" s="143"/>
      <c r="X418" s="32"/>
      <c r="Y418" s="32"/>
      <c r="Z418" s="32"/>
      <c r="AA418" s="32">
        <v>0</v>
      </c>
      <c r="AB418" s="32"/>
      <c r="AC418" s="23"/>
      <c r="AD418" s="158">
        <f>Y418</f>
        <v>0</v>
      </c>
      <c r="AE418" s="32"/>
      <c r="AF418" s="32">
        <v>3357.66</v>
      </c>
      <c r="AG418" s="32"/>
      <c r="AH418" s="32"/>
      <c r="AI418" s="32"/>
      <c r="AJ418" s="67">
        <f>AG418</f>
        <v>0</v>
      </c>
      <c r="AK418" s="32">
        <v>8075</v>
      </c>
      <c r="AL418" s="32">
        <v>8075.1</v>
      </c>
      <c r="AM418" s="32">
        <v>0</v>
      </c>
      <c r="AN418" s="32">
        <v>0</v>
      </c>
      <c r="AO418" s="32">
        <v>0</v>
      </c>
      <c r="AP418" s="32">
        <v>0</v>
      </c>
      <c r="AQ418" s="32">
        <v>0</v>
      </c>
      <c r="AR418" s="67">
        <f>AM418</f>
        <v>0</v>
      </c>
      <c r="AS418" s="32"/>
      <c r="AT418" s="32"/>
      <c r="AU418" s="32"/>
      <c r="AV418" s="32"/>
      <c r="AW418" s="32"/>
      <c r="AX418" s="32"/>
      <c r="AY418" s="32"/>
      <c r="AZ418" s="32"/>
      <c r="BA418" s="32"/>
      <c r="BB418" s="32"/>
      <c r="BC418" s="32"/>
      <c r="BD418" s="32"/>
      <c r="BE418" s="32"/>
      <c r="BF418" s="32"/>
      <c r="BG418" s="32"/>
      <c r="BH418" s="32"/>
    </row>
    <row r="419" spans="1:60" s="507" customFormat="1" ht="15.75">
      <c r="A419" s="43"/>
      <c r="B419" s="44"/>
      <c r="C419" s="44"/>
      <c r="D419" s="45"/>
      <c r="E419" s="723">
        <v>257</v>
      </c>
      <c r="F419" s="46" t="s">
        <v>76</v>
      </c>
      <c r="G419" s="45" t="s">
        <v>39</v>
      </c>
      <c r="H419" s="45" t="s">
        <v>2</v>
      </c>
      <c r="I419" s="340"/>
      <c r="J419" s="209">
        <v>7</v>
      </c>
      <c r="K419" s="57"/>
      <c r="L419" s="57"/>
      <c r="M419" s="57"/>
      <c r="N419" s="57"/>
      <c r="O419" s="57"/>
      <c r="P419" s="563"/>
      <c r="Q419" s="83" t="s">
        <v>193</v>
      </c>
      <c r="R419" s="48"/>
      <c r="S419" s="48"/>
      <c r="T419" s="48"/>
      <c r="U419" s="49"/>
      <c r="V419" s="49"/>
      <c r="W419" s="149"/>
      <c r="X419" s="48"/>
      <c r="Y419" s="48"/>
      <c r="Z419" s="48"/>
      <c r="AA419" s="48">
        <f>AA418</f>
        <v>0</v>
      </c>
      <c r="AB419" s="48"/>
      <c r="AC419" s="50"/>
      <c r="AD419" s="50"/>
      <c r="AE419" s="48"/>
      <c r="AF419" s="48">
        <f aca="true" t="shared" si="116" ref="AF419:AV419">AF418</f>
        <v>3357.66</v>
      </c>
      <c r="AG419" s="48">
        <f t="shared" si="116"/>
        <v>0</v>
      </c>
      <c r="AH419" s="48">
        <f t="shared" si="116"/>
        <v>0</v>
      </c>
      <c r="AI419" s="48">
        <f>AI418</f>
        <v>0</v>
      </c>
      <c r="AJ419" s="48">
        <f t="shared" si="116"/>
        <v>0</v>
      </c>
      <c r="AK419" s="48">
        <f t="shared" si="116"/>
        <v>8075</v>
      </c>
      <c r="AL419" s="48">
        <f t="shared" si="116"/>
        <v>8075.1</v>
      </c>
      <c r="AM419" s="48">
        <f>AM418</f>
        <v>0</v>
      </c>
      <c r="AN419" s="48">
        <f>AN418</f>
        <v>0</v>
      </c>
      <c r="AO419" s="48">
        <f>AO418</f>
        <v>0</v>
      </c>
      <c r="AP419" s="48">
        <f>AP418</f>
        <v>0</v>
      </c>
      <c r="AQ419" s="48">
        <f>AQ418</f>
        <v>0</v>
      </c>
      <c r="AR419" s="178">
        <f t="shared" si="116"/>
        <v>0</v>
      </c>
      <c r="AS419" s="48">
        <f t="shared" si="116"/>
        <v>0</v>
      </c>
      <c r="AT419" s="48">
        <f t="shared" si="116"/>
        <v>0</v>
      </c>
      <c r="AU419" s="48">
        <f>AU418</f>
        <v>0</v>
      </c>
      <c r="AV419" s="48">
        <f t="shared" si="116"/>
        <v>0</v>
      </c>
      <c r="AW419" s="48"/>
      <c r="AX419" s="48">
        <f>AX418</f>
        <v>0</v>
      </c>
      <c r="AY419" s="48">
        <f aca="true" t="shared" si="117" ref="AY419:BH419">AY418</f>
        <v>0</v>
      </c>
      <c r="AZ419" s="48">
        <f t="shared" si="117"/>
        <v>0</v>
      </c>
      <c r="BA419" s="48">
        <f t="shared" si="117"/>
        <v>0</v>
      </c>
      <c r="BB419" s="48">
        <f t="shared" si="117"/>
        <v>0</v>
      </c>
      <c r="BC419" s="48">
        <f t="shared" si="117"/>
        <v>0</v>
      </c>
      <c r="BD419" s="48">
        <f t="shared" si="117"/>
        <v>0</v>
      </c>
      <c r="BE419" s="48">
        <f t="shared" si="117"/>
        <v>0</v>
      </c>
      <c r="BF419" s="48">
        <f t="shared" si="117"/>
        <v>0</v>
      </c>
      <c r="BG419" s="48">
        <f t="shared" si="117"/>
        <v>0</v>
      </c>
      <c r="BH419" s="48">
        <f t="shared" si="117"/>
        <v>0</v>
      </c>
    </row>
    <row r="420" spans="1:60" s="1" customFormat="1" ht="15.75" customHeight="1">
      <c r="A420" s="51">
        <v>3</v>
      </c>
      <c r="B420" s="52">
        <v>4</v>
      </c>
      <c r="C420" s="52"/>
      <c r="D420" s="3" t="s">
        <v>10</v>
      </c>
      <c r="E420" s="722">
        <v>258</v>
      </c>
      <c r="F420" s="901" t="s">
        <v>186</v>
      </c>
      <c r="G420" s="902"/>
      <c r="H420" s="902"/>
      <c r="I420" s="903"/>
      <c r="J420" s="901" t="s">
        <v>224</v>
      </c>
      <c r="K420" s="902"/>
      <c r="L420" s="902"/>
      <c r="M420" s="902"/>
      <c r="N420" s="902"/>
      <c r="O420" s="902"/>
      <c r="P420" s="903"/>
      <c r="Q420" s="85" t="s">
        <v>225</v>
      </c>
      <c r="R420" s="54">
        <f>R417</f>
        <v>10470</v>
      </c>
      <c r="S420" s="54">
        <v>2000</v>
      </c>
      <c r="T420" s="54">
        <f>T417</f>
        <v>10470</v>
      </c>
      <c r="U420" s="55">
        <v>-14940.15</v>
      </c>
      <c r="V420" s="55">
        <f>V417</f>
        <v>6538.11</v>
      </c>
      <c r="W420" s="152">
        <f>V420/T420</f>
        <v>0.6244613180515759</v>
      </c>
      <c r="X420" s="54">
        <f>X417</f>
        <v>-1300</v>
      </c>
      <c r="Y420" s="54">
        <f>Y417</f>
        <v>9170</v>
      </c>
      <c r="Z420" s="54">
        <f>Z417</f>
        <v>9170</v>
      </c>
      <c r="AA420" s="54">
        <f>AA417+AA419</f>
        <v>10020</v>
      </c>
      <c r="AB420" s="54">
        <f>AB417</f>
        <v>10020</v>
      </c>
      <c r="AC420" s="2"/>
      <c r="AD420" s="2"/>
      <c r="AE420" s="54">
        <f>AE417</f>
        <v>0</v>
      </c>
      <c r="AF420" s="54">
        <f aca="true" t="shared" si="118" ref="AF420:AV420">AF417+AF419</f>
        <v>14939.93</v>
      </c>
      <c r="AG420" s="54">
        <f t="shared" si="118"/>
        <v>9170</v>
      </c>
      <c r="AH420" s="54">
        <f t="shared" si="118"/>
        <v>8069.84</v>
      </c>
      <c r="AI420" s="64">
        <f>AI417+AI419</f>
        <v>14721.09</v>
      </c>
      <c r="AJ420" s="64">
        <f t="shared" si="118"/>
        <v>6799.66</v>
      </c>
      <c r="AK420" s="64">
        <f t="shared" si="118"/>
        <v>16312</v>
      </c>
      <c r="AL420" s="64">
        <f t="shared" si="118"/>
        <v>16147.32</v>
      </c>
      <c r="AM420" s="64">
        <f>AM417+AM419</f>
        <v>5575</v>
      </c>
      <c r="AN420" s="64">
        <f>AN417+AN419</f>
        <v>5575</v>
      </c>
      <c r="AO420" s="64">
        <f>AO417+AO419</f>
        <v>6765</v>
      </c>
      <c r="AP420" s="64">
        <f>AP417+AP419</f>
        <v>6765</v>
      </c>
      <c r="AQ420" s="64">
        <f>AQ417+AQ419</f>
        <v>7238</v>
      </c>
      <c r="AR420" s="54">
        <f t="shared" si="118"/>
        <v>6725</v>
      </c>
      <c r="AS420" s="64">
        <f t="shared" si="118"/>
        <v>6786.900000000001</v>
      </c>
      <c r="AT420" s="64">
        <f t="shared" si="118"/>
        <v>6725</v>
      </c>
      <c r="AU420" s="64">
        <f>AU417+AU419</f>
        <v>5936.2</v>
      </c>
      <c r="AV420" s="64">
        <f t="shared" si="118"/>
        <v>5479.02</v>
      </c>
      <c r="AW420" s="64"/>
      <c r="AX420" s="64">
        <f>AX417+AX419</f>
        <v>3735.37</v>
      </c>
      <c r="AY420" s="64">
        <f aca="true" t="shared" si="119" ref="AY420:BH420">AY417+AY419</f>
        <v>7540</v>
      </c>
      <c r="AZ420" s="64">
        <f t="shared" si="119"/>
        <v>7790</v>
      </c>
      <c r="BA420" s="64">
        <f t="shared" si="119"/>
        <v>7540</v>
      </c>
      <c r="BB420" s="64">
        <f t="shared" si="119"/>
        <v>7540</v>
      </c>
      <c r="BC420" s="64">
        <f t="shared" si="119"/>
        <v>7540</v>
      </c>
      <c r="BD420" s="64">
        <f t="shared" si="119"/>
        <v>3704.52</v>
      </c>
      <c r="BE420" s="64" t="e">
        <f t="shared" si="119"/>
        <v>#DIV/0!</v>
      </c>
      <c r="BF420" s="64">
        <f t="shared" si="119"/>
        <v>6190</v>
      </c>
      <c r="BG420" s="64">
        <f t="shared" si="119"/>
        <v>6290</v>
      </c>
      <c r="BH420" s="64">
        <f t="shared" si="119"/>
        <v>6290</v>
      </c>
    </row>
    <row r="421" spans="1:60" s="1" customFormat="1" ht="10.5" customHeight="1">
      <c r="A421" s="537"/>
      <c r="B421" s="538"/>
      <c r="C421" s="538"/>
      <c r="D421" s="538"/>
      <c r="E421" s="538"/>
      <c r="F421" s="538"/>
      <c r="G421" s="538"/>
      <c r="H421" s="538"/>
      <c r="I421" s="538"/>
      <c r="J421" s="538"/>
      <c r="K421" s="538"/>
      <c r="L421" s="538"/>
      <c r="M421" s="538"/>
      <c r="N421" s="538"/>
      <c r="O421" s="538"/>
      <c r="P421" s="538"/>
      <c r="Q421" s="538"/>
      <c r="R421" s="538"/>
      <c r="S421" s="538"/>
      <c r="T421" s="538"/>
      <c r="U421" s="538"/>
      <c r="V421" s="538"/>
      <c r="W421" s="538"/>
      <c r="X421" s="539"/>
      <c r="Y421" s="538"/>
      <c r="Z421" s="538"/>
      <c r="AA421" s="538"/>
      <c r="AB421" s="538"/>
      <c r="AC421" s="511"/>
      <c r="AD421" s="511"/>
      <c r="AE421" s="538"/>
      <c r="AF421" s="538"/>
      <c r="AG421" s="539"/>
      <c r="AH421" s="539"/>
      <c r="AI421" s="539"/>
      <c r="AJ421" s="540"/>
      <c r="AK421" s="540"/>
      <c r="AL421" s="539"/>
      <c r="AM421" s="539"/>
      <c r="AN421" s="539"/>
      <c r="AO421" s="539"/>
      <c r="AP421" s="539"/>
      <c r="AQ421" s="539"/>
      <c r="AR421" s="540"/>
      <c r="AS421" s="539"/>
      <c r="AT421" s="539"/>
      <c r="AU421" s="540"/>
      <c r="AV421" s="539"/>
      <c r="AW421" s="539"/>
      <c r="AX421" s="539"/>
      <c r="AY421" s="783"/>
      <c r="AZ421" s="539"/>
      <c r="BA421" s="665"/>
      <c r="BB421" s="665"/>
      <c r="BC421" s="783"/>
      <c r="BD421" s="539"/>
      <c r="BE421" s="728"/>
      <c r="BF421" s="186"/>
      <c r="BG421" s="186"/>
      <c r="BH421" s="186"/>
    </row>
    <row r="422" spans="1:60" s="17" customFormat="1" ht="18.75" customHeight="1">
      <c r="A422" s="244"/>
      <c r="B422" s="244"/>
      <c r="C422" s="244"/>
      <c r="D422" s="244"/>
      <c r="E422" s="244"/>
      <c r="F422" s="244"/>
      <c r="G422" s="244"/>
      <c r="H422" s="245" t="s">
        <v>226</v>
      </c>
      <c r="I422" s="245"/>
      <c r="J422" s="245"/>
      <c r="K422" s="245"/>
      <c r="L422" s="245"/>
      <c r="M422" s="245"/>
      <c r="N422" s="245"/>
      <c r="O422" s="244"/>
      <c r="P422" s="244"/>
      <c r="Q422" s="244" t="s">
        <v>227</v>
      </c>
      <c r="R422" s="241"/>
      <c r="S422" s="241"/>
      <c r="T422" s="241"/>
      <c r="U422" s="242"/>
      <c r="V422" s="242"/>
      <c r="W422" s="242"/>
      <c r="X422" s="241"/>
      <c r="Y422" s="241"/>
      <c r="Z422" s="241"/>
      <c r="AA422" s="241"/>
      <c r="AB422" s="241"/>
      <c r="AC422" s="244"/>
      <c r="AD422" s="244"/>
      <c r="AE422" s="241"/>
      <c r="AF422" s="241"/>
      <c r="AG422" s="241"/>
      <c r="AH422" s="241"/>
      <c r="AI422" s="241"/>
      <c r="AJ422" s="241"/>
      <c r="AK422" s="241"/>
      <c r="AL422" s="243"/>
      <c r="AM422" s="243"/>
      <c r="AN422" s="243"/>
      <c r="AO422" s="243"/>
      <c r="AP422" s="243"/>
      <c r="AQ422" s="243"/>
      <c r="AR422" s="241"/>
      <c r="AS422" s="243"/>
      <c r="AT422" s="243"/>
      <c r="AU422" s="241"/>
      <c r="AV422" s="241"/>
      <c r="AW422" s="241"/>
      <c r="AX422" s="241"/>
      <c r="AY422" s="789"/>
      <c r="AZ422" s="241"/>
      <c r="BA422" s="241"/>
      <c r="BB422" s="241"/>
      <c r="BC422" s="789"/>
      <c r="BD422" s="241"/>
      <c r="BE422" s="29"/>
      <c r="BF422" s="188"/>
      <c r="BG422" s="188"/>
      <c r="BH422" s="188"/>
    </row>
    <row r="423" spans="1:60" s="1" customFormat="1" ht="10.5" customHeight="1">
      <c r="A423" s="504"/>
      <c r="B423" s="504"/>
      <c r="C423" s="504"/>
      <c r="D423" s="504"/>
      <c r="E423" s="504"/>
      <c r="F423" s="504"/>
      <c r="G423" s="504"/>
      <c r="H423" s="504"/>
      <c r="I423" s="504"/>
      <c r="J423" s="507"/>
      <c r="K423" s="504"/>
      <c r="L423" s="504"/>
      <c r="M423" s="504"/>
      <c r="N423" s="504"/>
      <c r="O423" s="504"/>
      <c r="P423" s="504"/>
      <c r="Q423" s="504"/>
      <c r="R423" s="505"/>
      <c r="S423" s="505"/>
      <c r="T423" s="505"/>
      <c r="U423" s="506"/>
      <c r="V423" s="506"/>
      <c r="W423" s="506"/>
      <c r="X423" s="505"/>
      <c r="Y423" s="505"/>
      <c r="Z423" s="505"/>
      <c r="AA423" s="505"/>
      <c r="AB423" s="505"/>
      <c r="AC423" s="507"/>
      <c r="AD423" s="507"/>
      <c r="AE423" s="505"/>
      <c r="AF423" s="505"/>
      <c r="AG423" s="505"/>
      <c r="AH423" s="505"/>
      <c r="AI423" s="505"/>
      <c r="AJ423" s="505"/>
      <c r="AK423" s="505"/>
      <c r="AL423" s="508"/>
      <c r="AM423" s="508"/>
      <c r="AN423" s="508"/>
      <c r="AO423" s="508"/>
      <c r="AP423" s="508"/>
      <c r="AQ423" s="508"/>
      <c r="AR423" s="505"/>
      <c r="AS423" s="508"/>
      <c r="AT423" s="508"/>
      <c r="AU423" s="505"/>
      <c r="AV423" s="505"/>
      <c r="AW423" s="505"/>
      <c r="AX423" s="505"/>
      <c r="AY423" s="775"/>
      <c r="AZ423" s="505"/>
      <c r="BA423" s="505"/>
      <c r="BB423" s="505"/>
      <c r="BC423" s="775"/>
      <c r="BD423" s="505"/>
      <c r="BE423" s="728"/>
      <c r="BF423" s="186"/>
      <c r="BG423" s="186"/>
      <c r="BH423" s="186"/>
    </row>
    <row r="424" spans="1:60" s="511" customFormat="1" ht="15.75" customHeight="1">
      <c r="A424" s="14" t="s">
        <v>305</v>
      </c>
      <c r="B424" s="26"/>
      <c r="C424" s="26"/>
      <c r="D424" s="26"/>
      <c r="E424" s="379"/>
      <c r="F424" s="896" t="s">
        <v>305</v>
      </c>
      <c r="G424" s="896"/>
      <c r="H424" s="896"/>
      <c r="I424" s="896"/>
      <c r="J424" s="896"/>
      <c r="K424" s="896"/>
      <c r="L424" s="896"/>
      <c r="M424" s="884" t="s">
        <v>336</v>
      </c>
      <c r="N424" s="884"/>
      <c r="O424" s="884"/>
      <c r="P424" s="884"/>
      <c r="Q424" s="884"/>
      <c r="R424" s="884"/>
      <c r="S424" s="884"/>
      <c r="T424" s="884"/>
      <c r="U424" s="884"/>
      <c r="V424" s="884"/>
      <c r="W424" s="884"/>
      <c r="X424" s="884"/>
      <c r="Y424" s="884"/>
      <c r="Z424" s="884"/>
      <c r="AA424" s="884"/>
      <c r="AB424" s="884"/>
      <c r="AC424" s="884"/>
      <c r="AD424" s="884"/>
      <c r="AE424" s="884"/>
      <c r="AF424" s="884"/>
      <c r="AG424" s="884"/>
      <c r="AH424" s="884"/>
      <c r="AI424" s="884"/>
      <c r="AJ424" s="884"/>
      <c r="AK424" s="884"/>
      <c r="AL424" s="884"/>
      <c r="AM424" s="884"/>
      <c r="AN424" s="884"/>
      <c r="AO424" s="884"/>
      <c r="AP424" s="884"/>
      <c r="AQ424" s="884"/>
      <c r="AR424" s="884"/>
      <c r="AS424" s="884"/>
      <c r="AT424" s="884"/>
      <c r="AU424" s="884"/>
      <c r="AV424" s="884"/>
      <c r="AW424" s="884"/>
      <c r="AX424" s="884"/>
      <c r="AY424" s="884"/>
      <c r="AZ424" s="884"/>
      <c r="BA424" s="884"/>
      <c r="BB424" s="884"/>
      <c r="BC424" s="884"/>
      <c r="BD424" s="884"/>
      <c r="BE424" s="884"/>
      <c r="BF424" s="884"/>
      <c r="BG424" s="884"/>
      <c r="BH424" s="884"/>
    </row>
    <row r="425" spans="1:60" s="23" customFormat="1" ht="15.75" customHeight="1">
      <c r="A425" s="9" t="s">
        <v>306</v>
      </c>
      <c r="B425" s="5"/>
      <c r="C425" s="5"/>
      <c r="D425" s="5"/>
      <c r="E425" s="380"/>
      <c r="F425" s="896" t="s">
        <v>306</v>
      </c>
      <c r="G425" s="896"/>
      <c r="H425" s="896"/>
      <c r="I425" s="896"/>
      <c r="J425" s="896"/>
      <c r="K425" s="896"/>
      <c r="L425" s="896"/>
      <c r="M425" s="884" t="s">
        <v>665</v>
      </c>
      <c r="N425" s="884"/>
      <c r="O425" s="884"/>
      <c r="P425" s="884"/>
      <c r="Q425" s="884"/>
      <c r="R425" s="884"/>
      <c r="S425" s="884"/>
      <c r="T425" s="884"/>
      <c r="U425" s="884"/>
      <c r="V425" s="884"/>
      <c r="W425" s="884"/>
      <c r="X425" s="884"/>
      <c r="Y425" s="884"/>
      <c r="Z425" s="884"/>
      <c r="AA425" s="884"/>
      <c r="AB425" s="884"/>
      <c r="AC425" s="884"/>
      <c r="AD425" s="884"/>
      <c r="AE425" s="884"/>
      <c r="AF425" s="884"/>
      <c r="AG425" s="884"/>
      <c r="AH425" s="884"/>
      <c r="AI425" s="884"/>
      <c r="AJ425" s="884"/>
      <c r="AK425" s="884"/>
      <c r="AL425" s="884"/>
      <c r="AM425" s="884"/>
      <c r="AN425" s="884"/>
      <c r="AO425" s="884"/>
      <c r="AP425" s="884"/>
      <c r="AQ425" s="884"/>
      <c r="AR425" s="884"/>
      <c r="AS425" s="884"/>
      <c r="AT425" s="884"/>
      <c r="AU425" s="884"/>
      <c r="AV425" s="884"/>
      <c r="AW425" s="884"/>
      <c r="AX425" s="884"/>
      <c r="AY425" s="884"/>
      <c r="AZ425" s="884"/>
      <c r="BA425" s="884"/>
      <c r="BB425" s="884"/>
      <c r="BC425" s="884"/>
      <c r="BD425" s="884"/>
      <c r="BE425" s="884"/>
      <c r="BF425" s="884"/>
      <c r="BG425" s="884"/>
      <c r="BH425" s="884"/>
    </row>
    <row r="426" spans="1:60" s="23" customFormat="1" ht="15.75" customHeight="1">
      <c r="A426" s="8" t="s">
        <v>307</v>
      </c>
      <c r="B426" s="5"/>
      <c r="C426" s="5"/>
      <c r="D426" s="5"/>
      <c r="E426" s="379"/>
      <c r="F426" s="896" t="s">
        <v>307</v>
      </c>
      <c r="G426" s="896"/>
      <c r="H426" s="896"/>
      <c r="I426" s="896"/>
      <c r="J426" s="896"/>
      <c r="K426" s="896"/>
      <c r="L426" s="896"/>
      <c r="M426" s="884" t="s">
        <v>337</v>
      </c>
      <c r="N426" s="884"/>
      <c r="O426" s="884"/>
      <c r="P426" s="884"/>
      <c r="Q426" s="884"/>
      <c r="R426" s="884"/>
      <c r="S426" s="884"/>
      <c r="T426" s="884"/>
      <c r="U426" s="884"/>
      <c r="V426" s="884"/>
      <c r="W426" s="884"/>
      <c r="X426" s="884"/>
      <c r="Y426" s="884"/>
      <c r="Z426" s="884"/>
      <c r="AA426" s="884"/>
      <c r="AB426" s="884"/>
      <c r="AC426" s="884"/>
      <c r="AD426" s="884"/>
      <c r="AE426" s="884"/>
      <c r="AF426" s="884"/>
      <c r="AG426" s="884"/>
      <c r="AH426" s="884"/>
      <c r="AI426" s="884"/>
      <c r="AJ426" s="884"/>
      <c r="AK426" s="884"/>
      <c r="AL426" s="884"/>
      <c r="AM426" s="884"/>
      <c r="AN426" s="884"/>
      <c r="AO426" s="884"/>
      <c r="AP426" s="884"/>
      <c r="AQ426" s="884"/>
      <c r="AR426" s="884"/>
      <c r="AS426" s="884"/>
      <c r="AT426" s="884"/>
      <c r="AU426" s="884"/>
      <c r="AV426" s="884"/>
      <c r="AW426" s="884"/>
      <c r="AX426" s="884"/>
      <c r="AY426" s="884"/>
      <c r="AZ426" s="884"/>
      <c r="BA426" s="884"/>
      <c r="BB426" s="884"/>
      <c r="BC426" s="884"/>
      <c r="BD426" s="884"/>
      <c r="BE426" s="884"/>
      <c r="BF426" s="884"/>
      <c r="BG426" s="884"/>
      <c r="BH426" s="884"/>
    </row>
    <row r="427" spans="1:60" s="23" customFormat="1" ht="15.75" customHeight="1" thickBot="1">
      <c r="A427" s="500"/>
      <c r="B427" s="501"/>
      <c r="C427" s="501"/>
      <c r="D427" s="501"/>
      <c r="E427" s="502"/>
      <c r="F427" s="502"/>
      <c r="G427" s="502"/>
      <c r="H427" s="502"/>
      <c r="I427" s="502"/>
      <c r="J427" s="503"/>
      <c r="K427" s="503"/>
      <c r="L427" s="503"/>
      <c r="M427" s="503"/>
      <c r="N427" s="503"/>
      <c r="O427" s="503"/>
      <c r="P427" s="503"/>
      <c r="Q427" s="504"/>
      <c r="R427" s="505"/>
      <c r="S427" s="505"/>
      <c r="T427" s="505"/>
      <c r="U427" s="506"/>
      <c r="V427" s="506"/>
      <c r="W427" s="506"/>
      <c r="X427" s="505"/>
      <c r="Y427" s="505"/>
      <c r="Z427" s="505"/>
      <c r="AA427" s="505"/>
      <c r="AB427" s="505"/>
      <c r="AC427" s="507"/>
      <c r="AD427" s="507"/>
      <c r="AE427" s="505"/>
      <c r="AF427" s="505"/>
      <c r="AG427" s="505"/>
      <c r="AH427" s="505"/>
      <c r="AI427" s="505"/>
      <c r="AJ427" s="505"/>
      <c r="AK427" s="505"/>
      <c r="AL427" s="508"/>
      <c r="AM427" s="508"/>
      <c r="AN427" s="508"/>
      <c r="AO427" s="508"/>
      <c r="AP427" s="517"/>
      <c r="AQ427" s="509"/>
      <c r="AR427" s="505"/>
      <c r="AS427" s="508"/>
      <c r="AT427" s="508"/>
      <c r="AU427" s="505"/>
      <c r="AV427" s="505"/>
      <c r="AW427" s="505"/>
      <c r="AX427" s="505"/>
      <c r="AY427" s="775"/>
      <c r="AZ427" s="505"/>
      <c r="BA427" s="505"/>
      <c r="BB427" s="505"/>
      <c r="BC427" s="775"/>
      <c r="BD427" s="505"/>
      <c r="BE427" s="734"/>
      <c r="BF427" s="70"/>
      <c r="BG427" s="70"/>
      <c r="BH427" s="70"/>
    </row>
    <row r="428" spans="1:60" ht="39" customHeight="1" thickBot="1">
      <c r="A428" s="886" t="s">
        <v>0</v>
      </c>
      <c r="B428" s="886"/>
      <c r="C428" s="886"/>
      <c r="D428" s="10" t="s">
        <v>1</v>
      </c>
      <c r="E428" s="412" t="s">
        <v>574</v>
      </c>
      <c r="F428" s="887" t="s">
        <v>196</v>
      </c>
      <c r="G428" s="888"/>
      <c r="H428" s="888"/>
      <c r="I428" s="889"/>
      <c r="J428" s="890" t="s">
        <v>195</v>
      </c>
      <c r="K428" s="888"/>
      <c r="L428" s="888"/>
      <c r="M428" s="888"/>
      <c r="N428" s="888"/>
      <c r="O428" s="891"/>
      <c r="P428" s="414" t="s">
        <v>311</v>
      </c>
      <c r="Q428" s="413" t="s">
        <v>302</v>
      </c>
      <c r="R428" s="408" t="s">
        <v>377</v>
      </c>
      <c r="S428" s="408" t="s">
        <v>179</v>
      </c>
      <c r="T428" s="408" t="s">
        <v>378</v>
      </c>
      <c r="U428" s="409" t="s">
        <v>180</v>
      </c>
      <c r="V428" s="409" t="s">
        <v>379</v>
      </c>
      <c r="W428" s="409" t="s">
        <v>381</v>
      </c>
      <c r="X428" s="408"/>
      <c r="Y428" s="408" t="s">
        <v>421</v>
      </c>
      <c r="Z428" s="410" t="s">
        <v>427</v>
      </c>
      <c r="AA428" s="408" t="s">
        <v>181</v>
      </c>
      <c r="AB428" s="408" t="s">
        <v>380</v>
      </c>
      <c r="AC428" s="411"/>
      <c r="AD428" s="411"/>
      <c r="AE428" s="410" t="s">
        <v>422</v>
      </c>
      <c r="AF428" s="410" t="s">
        <v>437</v>
      </c>
      <c r="AG428" s="410" t="s">
        <v>436</v>
      </c>
      <c r="AH428" s="415" t="s">
        <v>434</v>
      </c>
      <c r="AI428" s="417" t="s">
        <v>465</v>
      </c>
      <c r="AJ428" s="416" t="s">
        <v>435</v>
      </c>
      <c r="AK428" s="410" t="s">
        <v>507</v>
      </c>
      <c r="AL428" s="415" t="s">
        <v>506</v>
      </c>
      <c r="AM428" s="417" t="s">
        <v>571</v>
      </c>
      <c r="AN428" s="427" t="s">
        <v>577</v>
      </c>
      <c r="AO428" s="417" t="s">
        <v>583</v>
      </c>
      <c r="AP428" s="428" t="s">
        <v>591</v>
      </c>
      <c r="AQ428" s="428" t="s">
        <v>644</v>
      </c>
      <c r="AR428" s="426" t="s">
        <v>650</v>
      </c>
      <c r="AS428" s="417" t="s">
        <v>657</v>
      </c>
      <c r="AT428" s="632" t="s">
        <v>732</v>
      </c>
      <c r="AU428" s="640" t="s">
        <v>850</v>
      </c>
      <c r="AV428" s="640" t="s">
        <v>849</v>
      </c>
      <c r="AW428" s="646" t="s">
        <v>785</v>
      </c>
      <c r="AX428" s="498" t="s">
        <v>758</v>
      </c>
      <c r="AY428" s="766" t="s">
        <v>801</v>
      </c>
      <c r="AZ428" s="767" t="s">
        <v>605</v>
      </c>
      <c r="BA428" s="768" t="s">
        <v>781</v>
      </c>
      <c r="BB428" s="768" t="s">
        <v>782</v>
      </c>
      <c r="BC428" s="766" t="s">
        <v>889</v>
      </c>
      <c r="BD428" s="714" t="s">
        <v>843</v>
      </c>
      <c r="BE428" s="714" t="s">
        <v>836</v>
      </c>
      <c r="BF428" s="816" t="s">
        <v>852</v>
      </c>
      <c r="BG428" s="640" t="s">
        <v>853</v>
      </c>
      <c r="BH428" s="766" t="s">
        <v>854</v>
      </c>
    </row>
    <row r="429" spans="1:60" s="23" customFormat="1" ht="15.75" customHeight="1">
      <c r="A429" s="61">
        <v>3</v>
      </c>
      <c r="B429" s="62">
        <v>5</v>
      </c>
      <c r="C429" s="62"/>
      <c r="D429" s="63" t="s">
        <v>3</v>
      </c>
      <c r="E429" s="387">
        <v>259</v>
      </c>
      <c r="F429" s="231" t="s">
        <v>76</v>
      </c>
      <c r="G429" s="230" t="s">
        <v>12</v>
      </c>
      <c r="H429" s="230" t="s">
        <v>2</v>
      </c>
      <c r="I429" s="230"/>
      <c r="J429" s="231" t="s">
        <v>6</v>
      </c>
      <c r="K429" s="230" t="s">
        <v>12</v>
      </c>
      <c r="L429" s="230" t="s">
        <v>24</v>
      </c>
      <c r="M429" s="230" t="s">
        <v>19</v>
      </c>
      <c r="N429" s="230"/>
      <c r="O429" s="230"/>
      <c r="P429" s="232" t="s">
        <v>7</v>
      </c>
      <c r="Q429" s="233" t="s">
        <v>340</v>
      </c>
      <c r="R429" s="234">
        <v>500</v>
      </c>
      <c r="S429" s="234">
        <v>-500</v>
      </c>
      <c r="T429" s="234">
        <v>500</v>
      </c>
      <c r="U429" s="235">
        <v>0</v>
      </c>
      <c r="V429" s="235">
        <f>U429*-1</f>
        <v>0</v>
      </c>
      <c r="W429" s="236">
        <f>V429/T429</f>
        <v>0</v>
      </c>
      <c r="X429" s="234"/>
      <c r="Y429" s="234">
        <v>0</v>
      </c>
      <c r="Z429" s="234">
        <v>0</v>
      </c>
      <c r="AA429" s="234">
        <v>500</v>
      </c>
      <c r="AB429" s="234">
        <v>500</v>
      </c>
      <c r="AC429" s="237"/>
      <c r="AD429" s="237"/>
      <c r="AE429" s="234">
        <v>0</v>
      </c>
      <c r="AF429" s="234">
        <v>0</v>
      </c>
      <c r="AG429" s="234">
        <v>0</v>
      </c>
      <c r="AH429" s="234">
        <v>0</v>
      </c>
      <c r="AI429" s="238"/>
      <c r="AJ429" s="238">
        <v>500</v>
      </c>
      <c r="AK429" s="238"/>
      <c r="AL429" s="238"/>
      <c r="AM429" s="234">
        <v>1000</v>
      </c>
      <c r="AN429" s="234">
        <v>1000</v>
      </c>
      <c r="AO429" s="234">
        <v>1000</v>
      </c>
      <c r="AP429" s="234">
        <v>1000</v>
      </c>
      <c r="AQ429" s="234">
        <v>1000</v>
      </c>
      <c r="AR429" s="238">
        <f>AM429</f>
        <v>1000</v>
      </c>
      <c r="AS429" s="234"/>
      <c r="AT429" s="234">
        <v>1000</v>
      </c>
      <c r="AU429" s="234">
        <v>845</v>
      </c>
      <c r="AV429" s="234"/>
      <c r="AW429" s="234">
        <v>0</v>
      </c>
      <c r="AX429" s="234">
        <v>0</v>
      </c>
      <c r="AY429" s="234">
        <v>1000</v>
      </c>
      <c r="AZ429" s="183">
        <v>1000</v>
      </c>
      <c r="BA429" s="119">
        <v>1000</v>
      </c>
      <c r="BB429" s="119">
        <v>1000</v>
      </c>
      <c r="BC429" s="234">
        <v>1000</v>
      </c>
      <c r="BD429" s="234"/>
      <c r="BE429" s="731">
        <f>BD429/BC429*100</f>
        <v>0</v>
      </c>
      <c r="BF429" s="824"/>
      <c r="BG429" s="119">
        <v>1000</v>
      </c>
      <c r="BH429" s="119">
        <v>1000</v>
      </c>
    </row>
    <row r="430" spans="1:60" s="518" customFormat="1" ht="10.5" customHeight="1">
      <c r="A430" s="108"/>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53"/>
      <c r="Y430" s="109"/>
      <c r="Z430" s="109"/>
      <c r="AA430" s="109"/>
      <c r="AB430" s="109"/>
      <c r="AC430" s="4"/>
      <c r="AD430" s="4"/>
      <c r="AE430" s="109"/>
      <c r="AF430" s="109"/>
      <c r="AG430" s="153"/>
      <c r="AH430" s="153"/>
      <c r="AI430" s="153"/>
      <c r="AJ430" s="187"/>
      <c r="AK430" s="187"/>
      <c r="AL430" s="153"/>
      <c r="AM430" s="153"/>
      <c r="AN430" s="153"/>
      <c r="AO430" s="153"/>
      <c r="AP430" s="153"/>
      <c r="AQ430" s="153"/>
      <c r="AR430" s="187"/>
      <c r="AS430" s="153"/>
      <c r="AT430" s="153"/>
      <c r="AU430" s="187"/>
      <c r="AV430" s="153"/>
      <c r="AW430" s="153"/>
      <c r="AX430" s="153"/>
      <c r="AY430" s="651"/>
      <c r="AZ430" s="153"/>
      <c r="BA430" s="217"/>
      <c r="BB430" s="217"/>
      <c r="BC430" s="651"/>
      <c r="BD430" s="153"/>
      <c r="BE430" s="741"/>
      <c r="BF430" s="519"/>
      <c r="BG430" s="519"/>
      <c r="BH430" s="519"/>
    </row>
    <row r="431" spans="1:60" s="23" customFormat="1" ht="18.75" customHeight="1">
      <c r="A431" s="74"/>
      <c r="B431" s="74"/>
      <c r="C431" s="74"/>
      <c r="D431" s="74"/>
      <c r="E431" s="74"/>
      <c r="F431" s="74"/>
      <c r="G431" s="74"/>
      <c r="H431" s="73" t="s">
        <v>228</v>
      </c>
      <c r="I431" s="73"/>
      <c r="J431" s="73"/>
      <c r="K431" s="73"/>
      <c r="L431" s="73"/>
      <c r="M431" s="73"/>
      <c r="N431" s="73"/>
      <c r="O431" s="74"/>
      <c r="P431" s="74"/>
      <c r="Q431" s="74" t="s">
        <v>229</v>
      </c>
      <c r="R431" s="75"/>
      <c r="S431" s="75"/>
      <c r="T431" s="75"/>
      <c r="U431" s="76"/>
      <c r="V431" s="76"/>
      <c r="W431" s="76"/>
      <c r="X431" s="75"/>
      <c r="Y431" s="75"/>
      <c r="Z431" s="75"/>
      <c r="AA431" s="75"/>
      <c r="AB431" s="75"/>
      <c r="AC431" s="74"/>
      <c r="AD431" s="74"/>
      <c r="AE431" s="75"/>
      <c r="AF431" s="75"/>
      <c r="AG431" s="75"/>
      <c r="AH431" s="75"/>
      <c r="AI431" s="75"/>
      <c r="AJ431" s="75"/>
      <c r="AK431" s="75"/>
      <c r="AL431" s="200"/>
      <c r="AM431" s="200"/>
      <c r="AN431" s="200"/>
      <c r="AO431" s="200"/>
      <c r="AP431" s="200"/>
      <c r="AQ431" s="200"/>
      <c r="AR431" s="75"/>
      <c r="AS431" s="200"/>
      <c r="AT431" s="200"/>
      <c r="AU431" s="75"/>
      <c r="AV431" s="75"/>
      <c r="AW431" s="75"/>
      <c r="AX431" s="75"/>
      <c r="AY431" s="774"/>
      <c r="AZ431" s="75"/>
      <c r="BA431" s="75"/>
      <c r="BB431" s="75"/>
      <c r="BC431" s="774"/>
      <c r="BD431" s="75"/>
      <c r="BE431" s="734"/>
      <c r="BF431" s="70"/>
      <c r="BG431" s="70"/>
      <c r="BH431" s="70"/>
    </row>
    <row r="432" spans="1:60" s="23" customFormat="1" ht="10.5" customHeight="1">
      <c r="A432" s="504"/>
      <c r="B432" s="504"/>
      <c r="C432" s="504"/>
      <c r="D432" s="504"/>
      <c r="E432" s="504"/>
      <c r="F432" s="504"/>
      <c r="G432" s="504"/>
      <c r="H432" s="504"/>
      <c r="I432" s="504"/>
      <c r="J432" s="507"/>
      <c r="K432" s="504"/>
      <c r="L432" s="504"/>
      <c r="M432" s="504"/>
      <c r="N432" s="504"/>
      <c r="O432" s="504"/>
      <c r="P432" s="504"/>
      <c r="Q432" s="504"/>
      <c r="R432" s="505"/>
      <c r="S432" s="505"/>
      <c r="T432" s="505"/>
      <c r="U432" s="506"/>
      <c r="V432" s="506"/>
      <c r="W432" s="506"/>
      <c r="X432" s="505"/>
      <c r="Y432" s="505"/>
      <c r="Z432" s="505"/>
      <c r="AA432" s="505"/>
      <c r="AB432" s="505"/>
      <c r="AC432" s="507"/>
      <c r="AD432" s="507"/>
      <c r="AE432" s="505"/>
      <c r="AF432" s="505"/>
      <c r="AG432" s="505"/>
      <c r="AH432" s="505"/>
      <c r="AI432" s="505"/>
      <c r="AJ432" s="505"/>
      <c r="AK432" s="505"/>
      <c r="AL432" s="508"/>
      <c r="AM432" s="508"/>
      <c r="AN432" s="508"/>
      <c r="AO432" s="508"/>
      <c r="AP432" s="508"/>
      <c r="AQ432" s="508"/>
      <c r="AR432" s="505"/>
      <c r="AS432" s="508"/>
      <c r="AT432" s="508"/>
      <c r="AU432" s="505"/>
      <c r="AV432" s="505"/>
      <c r="AW432" s="505"/>
      <c r="AX432" s="505"/>
      <c r="AY432" s="775"/>
      <c r="AZ432" s="505"/>
      <c r="BA432" s="505"/>
      <c r="BB432" s="505"/>
      <c r="BC432" s="775"/>
      <c r="BD432" s="505"/>
      <c r="BE432" s="734"/>
      <c r="BF432" s="70"/>
      <c r="BG432" s="70"/>
      <c r="BH432" s="70"/>
    </row>
    <row r="433" spans="1:60" s="23" customFormat="1" ht="15.75" customHeight="1">
      <c r="A433" s="14" t="s">
        <v>305</v>
      </c>
      <c r="B433" s="26"/>
      <c r="C433" s="26"/>
      <c r="D433" s="26"/>
      <c r="E433" s="379"/>
      <c r="F433" s="896" t="s">
        <v>305</v>
      </c>
      <c r="G433" s="896"/>
      <c r="H433" s="896"/>
      <c r="I433" s="896"/>
      <c r="J433" s="896"/>
      <c r="K433" s="896"/>
      <c r="L433" s="896"/>
      <c r="M433" s="884" t="s">
        <v>338</v>
      </c>
      <c r="N433" s="884"/>
      <c r="O433" s="884"/>
      <c r="P433" s="884"/>
      <c r="Q433" s="884"/>
      <c r="R433" s="884"/>
      <c r="S433" s="884"/>
      <c r="T433" s="884"/>
      <c r="U433" s="884"/>
      <c r="V433" s="884"/>
      <c r="W433" s="884"/>
      <c r="X433" s="884"/>
      <c r="Y433" s="884"/>
      <c r="Z433" s="884"/>
      <c r="AA433" s="884"/>
      <c r="AB433" s="884"/>
      <c r="AC433" s="884"/>
      <c r="AD433" s="884"/>
      <c r="AE433" s="884"/>
      <c r="AF433" s="884"/>
      <c r="AG433" s="884"/>
      <c r="AH433" s="884"/>
      <c r="AI433" s="884"/>
      <c r="AJ433" s="884"/>
      <c r="AK433" s="884"/>
      <c r="AL433" s="884"/>
      <c r="AM433" s="884"/>
      <c r="AN433" s="884"/>
      <c r="AO433" s="884"/>
      <c r="AP433" s="884"/>
      <c r="AQ433" s="884"/>
      <c r="AR433" s="884"/>
      <c r="AS433" s="884"/>
      <c r="AT433" s="884"/>
      <c r="AU433" s="884"/>
      <c r="AV433" s="884"/>
      <c r="AW433" s="884"/>
      <c r="AX433" s="884"/>
      <c r="AY433" s="884"/>
      <c r="AZ433" s="884"/>
      <c r="BA433" s="884"/>
      <c r="BB433" s="884"/>
      <c r="BC433" s="884"/>
      <c r="BD433" s="884"/>
      <c r="BE433" s="884"/>
      <c r="BF433" s="884"/>
      <c r="BG433" s="884"/>
      <c r="BH433" s="884"/>
    </row>
    <row r="434" spans="1:60" s="56" customFormat="1" ht="15.75" customHeight="1">
      <c r="A434" s="9" t="s">
        <v>306</v>
      </c>
      <c r="B434" s="5"/>
      <c r="C434" s="5"/>
      <c r="D434" s="5"/>
      <c r="E434" s="380"/>
      <c r="F434" s="896" t="s">
        <v>306</v>
      </c>
      <c r="G434" s="896"/>
      <c r="H434" s="896"/>
      <c r="I434" s="896"/>
      <c r="J434" s="896"/>
      <c r="K434" s="896"/>
      <c r="L434" s="896"/>
      <c r="M434" s="884" t="s">
        <v>415</v>
      </c>
      <c r="N434" s="884"/>
      <c r="O434" s="884"/>
      <c r="P434" s="884"/>
      <c r="Q434" s="884"/>
      <c r="R434" s="884"/>
      <c r="S434" s="884"/>
      <c r="T434" s="884"/>
      <c r="U434" s="884"/>
      <c r="V434" s="884"/>
      <c r="W434" s="884"/>
      <c r="X434" s="884"/>
      <c r="Y434" s="884"/>
      <c r="Z434" s="884"/>
      <c r="AA434" s="884"/>
      <c r="AB434" s="884"/>
      <c r="AC434" s="884"/>
      <c r="AD434" s="884"/>
      <c r="AE434" s="884"/>
      <c r="AF434" s="884"/>
      <c r="AG434" s="884"/>
      <c r="AH434" s="884"/>
      <c r="AI434" s="884"/>
      <c r="AJ434" s="884"/>
      <c r="AK434" s="884"/>
      <c r="AL434" s="884"/>
      <c r="AM434" s="884"/>
      <c r="AN434" s="884"/>
      <c r="AO434" s="884"/>
      <c r="AP434" s="884"/>
      <c r="AQ434" s="884"/>
      <c r="AR434" s="884"/>
      <c r="AS434" s="884"/>
      <c r="AT434" s="884"/>
      <c r="AU434" s="884"/>
      <c r="AV434" s="884"/>
      <c r="AW434" s="884"/>
      <c r="AX434" s="884"/>
      <c r="AY434" s="884"/>
      <c r="AZ434" s="884"/>
      <c r="BA434" s="884"/>
      <c r="BB434" s="884"/>
      <c r="BC434" s="884"/>
      <c r="BD434" s="884"/>
      <c r="BE434" s="884"/>
      <c r="BF434" s="884"/>
      <c r="BG434" s="884"/>
      <c r="BH434" s="884"/>
    </row>
    <row r="435" spans="1:60" ht="15.75" customHeight="1">
      <c r="A435" s="8" t="s">
        <v>307</v>
      </c>
      <c r="B435" s="5"/>
      <c r="C435" s="5"/>
      <c r="D435" s="5"/>
      <c r="E435" s="379"/>
      <c r="F435" s="896" t="s">
        <v>307</v>
      </c>
      <c r="G435" s="896"/>
      <c r="H435" s="896"/>
      <c r="I435" s="896"/>
      <c r="J435" s="896"/>
      <c r="K435" s="896"/>
      <c r="L435" s="896"/>
      <c r="M435" s="884" t="s">
        <v>339</v>
      </c>
      <c r="N435" s="884"/>
      <c r="O435" s="884"/>
      <c r="P435" s="884"/>
      <c r="Q435" s="884"/>
      <c r="R435" s="884"/>
      <c r="S435" s="884"/>
      <c r="T435" s="884"/>
      <c r="U435" s="884"/>
      <c r="V435" s="884"/>
      <c r="W435" s="884"/>
      <c r="X435" s="884"/>
      <c r="Y435" s="884"/>
      <c r="Z435" s="884"/>
      <c r="AA435" s="884"/>
      <c r="AB435" s="884"/>
      <c r="AC435" s="884"/>
      <c r="AD435" s="884"/>
      <c r="AE435" s="884"/>
      <c r="AF435" s="884"/>
      <c r="AG435" s="884"/>
      <c r="AH435" s="884"/>
      <c r="AI435" s="884"/>
      <c r="AJ435" s="884"/>
      <c r="AK435" s="884"/>
      <c r="AL435" s="884"/>
      <c r="AM435" s="884"/>
      <c r="AN435" s="884"/>
      <c r="AO435" s="884"/>
      <c r="AP435" s="884"/>
      <c r="AQ435" s="884"/>
      <c r="AR435" s="884"/>
      <c r="AS435" s="884"/>
      <c r="AT435" s="884"/>
      <c r="AU435" s="884"/>
      <c r="AV435" s="884"/>
      <c r="AW435" s="884"/>
      <c r="AX435" s="884"/>
      <c r="AY435" s="884"/>
      <c r="AZ435" s="884"/>
      <c r="BA435" s="884"/>
      <c r="BB435" s="884"/>
      <c r="BC435" s="884"/>
      <c r="BD435" s="884"/>
      <c r="BE435" s="884"/>
      <c r="BF435" s="884"/>
      <c r="BG435" s="884"/>
      <c r="BH435" s="884"/>
    </row>
    <row r="436" spans="1:60" s="74" customFormat="1" ht="10.5" customHeight="1">
      <c r="A436" s="564"/>
      <c r="B436" s="565"/>
      <c r="C436" s="565"/>
      <c r="D436" s="565"/>
      <c r="E436" s="566"/>
      <c r="F436" s="567"/>
      <c r="G436" s="567"/>
      <c r="H436" s="567"/>
      <c r="I436" s="567"/>
      <c r="J436" s="567"/>
      <c r="K436" s="567"/>
      <c r="L436" s="567"/>
      <c r="M436" s="568"/>
      <c r="N436" s="568"/>
      <c r="O436" s="568"/>
      <c r="P436" s="568"/>
      <c r="Q436" s="568"/>
      <c r="R436" s="568"/>
      <c r="S436" s="568"/>
      <c r="T436" s="568"/>
      <c r="U436" s="568"/>
      <c r="V436" s="568"/>
      <c r="W436" s="568"/>
      <c r="X436" s="568"/>
      <c r="Y436" s="568"/>
      <c r="Z436" s="568"/>
      <c r="AA436" s="568"/>
      <c r="AB436" s="568"/>
      <c r="AC436" s="569"/>
      <c r="AD436" s="569"/>
      <c r="AE436" s="568"/>
      <c r="AF436" s="568"/>
      <c r="AG436" s="499"/>
      <c r="AH436" s="499"/>
      <c r="AI436" s="499"/>
      <c r="AJ436" s="570"/>
      <c r="AK436" s="570"/>
      <c r="AL436" s="499"/>
      <c r="AM436" s="499"/>
      <c r="AN436" s="499"/>
      <c r="AO436" s="499"/>
      <c r="AP436" s="499"/>
      <c r="AQ436" s="499"/>
      <c r="AR436" s="570"/>
      <c r="AS436" s="499"/>
      <c r="AT436" s="499"/>
      <c r="AU436" s="570"/>
      <c r="AV436" s="499"/>
      <c r="AW436" s="499"/>
      <c r="AX436" s="499"/>
      <c r="AY436" s="790"/>
      <c r="AZ436" s="499"/>
      <c r="BA436" s="499"/>
      <c r="BB436" s="499"/>
      <c r="BC436" s="790"/>
      <c r="BD436" s="499"/>
      <c r="BE436" s="726"/>
      <c r="BF436" s="185"/>
      <c r="BG436" s="185"/>
      <c r="BH436" s="185"/>
    </row>
    <row r="437" spans="1:60" s="17" customFormat="1" ht="41.25" customHeight="1" hidden="1">
      <c r="A437" s="122" t="s">
        <v>307</v>
      </c>
      <c r="B437" s="249"/>
      <c r="C437" s="249"/>
      <c r="D437" s="249"/>
      <c r="E437" s="249"/>
      <c r="F437" s="933"/>
      <c r="G437" s="933"/>
      <c r="H437" s="933"/>
      <c r="I437" s="933"/>
      <c r="J437" s="933"/>
      <c r="K437" s="933"/>
      <c r="L437" s="933"/>
      <c r="M437" s="964"/>
      <c r="N437" s="964"/>
      <c r="O437" s="964"/>
      <c r="P437" s="964"/>
      <c r="Q437" s="964"/>
      <c r="R437" s="964"/>
      <c r="S437" s="964"/>
      <c r="T437" s="964"/>
      <c r="U437" s="964"/>
      <c r="V437" s="964"/>
      <c r="W437" s="964"/>
      <c r="X437" s="964"/>
      <c r="Y437" s="964"/>
      <c r="Z437" s="964"/>
      <c r="AA437" s="964"/>
      <c r="AB437" s="964"/>
      <c r="AC437" s="964"/>
      <c r="AD437" s="964"/>
      <c r="AE437" s="964"/>
      <c r="AF437" s="964"/>
      <c r="AG437" s="964"/>
      <c r="AH437" s="964"/>
      <c r="AI437" s="964"/>
      <c r="AJ437" s="964"/>
      <c r="AK437" s="964"/>
      <c r="AL437" s="964"/>
      <c r="AM437" s="964"/>
      <c r="AN437" s="964"/>
      <c r="AO437" s="964"/>
      <c r="AP437" s="964"/>
      <c r="AQ437" s="964"/>
      <c r="AR437" s="964"/>
      <c r="AS437" s="964"/>
      <c r="AT437" s="964"/>
      <c r="AU437" s="964"/>
      <c r="AV437" s="964"/>
      <c r="AW437" s="964"/>
      <c r="AX437" s="964"/>
      <c r="AY437" s="964"/>
      <c r="AZ437" s="964"/>
      <c r="BA437" s="669"/>
      <c r="BB437" s="669"/>
      <c r="BC437" s="797"/>
      <c r="BD437" s="669"/>
      <c r="BE437" s="29"/>
      <c r="BF437" s="188"/>
      <c r="BG437" s="188"/>
      <c r="BH437" s="188"/>
    </row>
    <row r="438" spans="1:60" s="74" customFormat="1" ht="10.5" customHeight="1" thickBot="1">
      <c r="A438" s="571"/>
      <c r="B438" s="565"/>
      <c r="C438" s="565"/>
      <c r="D438" s="565"/>
      <c r="E438" s="566"/>
      <c r="F438" s="566"/>
      <c r="G438" s="566"/>
      <c r="H438" s="566"/>
      <c r="I438" s="566"/>
      <c r="J438" s="572"/>
      <c r="K438" s="572"/>
      <c r="L438" s="572"/>
      <c r="M438" s="572"/>
      <c r="N438" s="572"/>
      <c r="O438" s="572"/>
      <c r="P438" s="572"/>
      <c r="Q438" s="573"/>
      <c r="R438" s="505"/>
      <c r="S438" s="505"/>
      <c r="T438" s="505"/>
      <c r="U438" s="506"/>
      <c r="V438" s="506"/>
      <c r="W438" s="506"/>
      <c r="X438" s="505"/>
      <c r="Y438" s="505"/>
      <c r="Z438" s="505"/>
      <c r="AA438" s="505"/>
      <c r="AB438" s="505"/>
      <c r="AC438" s="569"/>
      <c r="AD438" s="569"/>
      <c r="AE438" s="505"/>
      <c r="AF438" s="505"/>
      <c r="AG438" s="505"/>
      <c r="AH438" s="505"/>
      <c r="AI438" s="505"/>
      <c r="AJ438" s="505"/>
      <c r="AK438" s="505"/>
      <c r="AL438" s="508"/>
      <c r="AM438" s="508"/>
      <c r="AN438" s="508"/>
      <c r="AO438" s="508"/>
      <c r="AP438" s="517"/>
      <c r="AQ438" s="509"/>
      <c r="AR438" s="505"/>
      <c r="AS438" s="508"/>
      <c r="AT438" s="508"/>
      <c r="AU438" s="505"/>
      <c r="AV438" s="505"/>
      <c r="AW438" s="505"/>
      <c r="AX438" s="505"/>
      <c r="AY438" s="775"/>
      <c r="AZ438" s="505"/>
      <c r="BA438" s="505"/>
      <c r="BB438" s="505"/>
      <c r="BC438" s="775"/>
      <c r="BD438" s="505"/>
      <c r="BE438" s="726"/>
      <c r="BF438" s="185"/>
      <c r="BG438" s="185"/>
      <c r="BH438" s="185"/>
    </row>
    <row r="439" spans="1:60" ht="39" customHeight="1" thickBot="1">
      <c r="A439" s="886" t="s">
        <v>0</v>
      </c>
      <c r="B439" s="886"/>
      <c r="C439" s="886"/>
      <c r="D439" s="10" t="s">
        <v>1</v>
      </c>
      <c r="E439" s="412" t="s">
        <v>574</v>
      </c>
      <c r="F439" s="887" t="s">
        <v>196</v>
      </c>
      <c r="G439" s="888"/>
      <c r="H439" s="888"/>
      <c r="I439" s="889"/>
      <c r="J439" s="890" t="s">
        <v>195</v>
      </c>
      <c r="K439" s="888"/>
      <c r="L439" s="888"/>
      <c r="M439" s="888"/>
      <c r="N439" s="888"/>
      <c r="O439" s="891"/>
      <c r="P439" s="414" t="s">
        <v>311</v>
      </c>
      <c r="Q439" s="413" t="s">
        <v>302</v>
      </c>
      <c r="R439" s="408" t="s">
        <v>377</v>
      </c>
      <c r="S439" s="408" t="s">
        <v>179</v>
      </c>
      <c r="T439" s="408" t="s">
        <v>378</v>
      </c>
      <c r="U439" s="409" t="s">
        <v>180</v>
      </c>
      <c r="V439" s="409" t="s">
        <v>379</v>
      </c>
      <c r="W439" s="409" t="s">
        <v>381</v>
      </c>
      <c r="X439" s="408"/>
      <c r="Y439" s="408" t="s">
        <v>421</v>
      </c>
      <c r="Z439" s="410" t="s">
        <v>427</v>
      </c>
      <c r="AA439" s="408" t="s">
        <v>181</v>
      </c>
      <c r="AB439" s="408" t="s">
        <v>380</v>
      </c>
      <c r="AC439" s="411"/>
      <c r="AD439" s="411"/>
      <c r="AE439" s="410" t="s">
        <v>422</v>
      </c>
      <c r="AF439" s="410" t="s">
        <v>437</v>
      </c>
      <c r="AG439" s="410" t="s">
        <v>436</v>
      </c>
      <c r="AH439" s="415" t="s">
        <v>434</v>
      </c>
      <c r="AI439" s="417" t="s">
        <v>465</v>
      </c>
      <c r="AJ439" s="416" t="s">
        <v>435</v>
      </c>
      <c r="AK439" s="410" t="s">
        <v>507</v>
      </c>
      <c r="AL439" s="415" t="s">
        <v>506</v>
      </c>
      <c r="AM439" s="417" t="s">
        <v>571</v>
      </c>
      <c r="AN439" s="427" t="s">
        <v>577</v>
      </c>
      <c r="AO439" s="417" t="s">
        <v>583</v>
      </c>
      <c r="AP439" s="428" t="s">
        <v>591</v>
      </c>
      <c r="AQ439" s="428" t="s">
        <v>644</v>
      </c>
      <c r="AR439" s="426" t="s">
        <v>650</v>
      </c>
      <c r="AS439" s="417" t="s">
        <v>657</v>
      </c>
      <c r="AT439" s="632" t="s">
        <v>732</v>
      </c>
      <c r="AU439" s="640" t="s">
        <v>850</v>
      </c>
      <c r="AV439" s="640" t="s">
        <v>849</v>
      </c>
      <c r="AW439" s="646" t="s">
        <v>785</v>
      </c>
      <c r="AX439" s="498" t="s">
        <v>758</v>
      </c>
      <c r="AY439" s="766" t="s">
        <v>801</v>
      </c>
      <c r="AZ439" s="767" t="s">
        <v>605</v>
      </c>
      <c r="BA439" s="768" t="s">
        <v>781</v>
      </c>
      <c r="BB439" s="768" t="s">
        <v>782</v>
      </c>
      <c r="BC439" s="766" t="s">
        <v>889</v>
      </c>
      <c r="BD439" s="714" t="s">
        <v>843</v>
      </c>
      <c r="BE439" s="714" t="s">
        <v>836</v>
      </c>
      <c r="BF439" s="816" t="s">
        <v>852</v>
      </c>
      <c r="BG439" s="640" t="s">
        <v>853</v>
      </c>
      <c r="BH439" s="766" t="s">
        <v>854</v>
      </c>
    </row>
    <row r="440" spans="1:60" s="507" customFormat="1" ht="15.75" hidden="1">
      <c r="A440" s="159">
        <v>3</v>
      </c>
      <c r="B440" s="160">
        <v>6</v>
      </c>
      <c r="C440" s="160"/>
      <c r="D440" s="147" t="s">
        <v>3</v>
      </c>
      <c r="E440" s="388">
        <v>234</v>
      </c>
      <c r="F440" s="146" t="s">
        <v>4</v>
      </c>
      <c r="G440" s="147" t="s">
        <v>5</v>
      </c>
      <c r="H440" s="147" t="s">
        <v>5</v>
      </c>
      <c r="I440" s="211"/>
      <c r="J440" s="146" t="s">
        <v>6</v>
      </c>
      <c r="K440" s="147" t="s">
        <v>12</v>
      </c>
      <c r="L440" s="147" t="s">
        <v>12</v>
      </c>
      <c r="M440" s="147" t="s">
        <v>15</v>
      </c>
      <c r="N440" s="147">
        <v>2</v>
      </c>
      <c r="O440" s="147"/>
      <c r="P440" s="148" t="s">
        <v>7</v>
      </c>
      <c r="Q440" s="79" t="s">
        <v>402</v>
      </c>
      <c r="R440" s="32">
        <v>12000</v>
      </c>
      <c r="S440" s="32">
        <v>10000</v>
      </c>
      <c r="T440" s="32">
        <v>19200</v>
      </c>
      <c r="U440" s="34">
        <v>-12018.68</v>
      </c>
      <c r="V440" s="34">
        <v>19124.48</v>
      </c>
      <c r="W440" s="143">
        <f aca="true" t="shared" si="120" ref="W440:W447">V440/T440</f>
        <v>0.9960666666666667</v>
      </c>
      <c r="X440" s="32"/>
      <c r="Y440" s="32">
        <v>930</v>
      </c>
      <c r="Z440" s="32">
        <v>930</v>
      </c>
      <c r="AA440" s="32"/>
      <c r="AB440" s="32"/>
      <c r="AC440" s="23"/>
      <c r="AD440" s="23"/>
      <c r="AE440" s="32"/>
      <c r="AF440" s="32"/>
      <c r="AG440" s="32">
        <f>Z440+AE440</f>
        <v>930</v>
      </c>
      <c r="AH440" s="32">
        <v>922.32</v>
      </c>
      <c r="AI440" s="32"/>
      <c r="AJ440" s="67"/>
      <c r="AK440" s="67"/>
      <c r="AL440" s="32"/>
      <c r="AM440" s="32">
        <v>0</v>
      </c>
      <c r="AN440" s="32"/>
      <c r="AO440" s="32"/>
      <c r="AP440" s="32"/>
      <c r="AQ440" s="32"/>
      <c r="AR440" s="67">
        <f>AM440</f>
        <v>0</v>
      </c>
      <c r="AS440" s="32"/>
      <c r="AT440" s="32"/>
      <c r="AU440" s="67"/>
      <c r="AV440" s="32"/>
      <c r="AW440" s="32"/>
      <c r="AX440" s="32"/>
      <c r="AY440" s="234"/>
      <c r="AZ440" s="32"/>
      <c r="BA440" s="119"/>
      <c r="BB440" s="119"/>
      <c r="BC440" s="234"/>
      <c r="BD440" s="32"/>
      <c r="BE440" s="729"/>
      <c r="BF440" s="834"/>
      <c r="BG440" s="835"/>
      <c r="BH440" s="835"/>
    </row>
    <row r="441" spans="1:60" s="1" customFormat="1" ht="15.75" hidden="1">
      <c r="A441" s="159">
        <v>3</v>
      </c>
      <c r="B441" s="160">
        <v>6</v>
      </c>
      <c r="C441" s="160"/>
      <c r="D441" s="147" t="s">
        <v>3</v>
      </c>
      <c r="E441" s="388">
        <v>235</v>
      </c>
      <c r="F441" s="146" t="s">
        <v>4</v>
      </c>
      <c r="G441" s="147" t="s">
        <v>5</v>
      </c>
      <c r="H441" s="147" t="s">
        <v>5</v>
      </c>
      <c r="I441" s="211"/>
      <c r="J441" s="146" t="s">
        <v>6</v>
      </c>
      <c r="K441" s="147" t="s">
        <v>12</v>
      </c>
      <c r="L441" s="147" t="s">
        <v>12</v>
      </c>
      <c r="M441" s="147" t="s">
        <v>36</v>
      </c>
      <c r="N441" s="147">
        <v>2</v>
      </c>
      <c r="O441" s="147"/>
      <c r="P441" s="148" t="s">
        <v>7</v>
      </c>
      <c r="Q441" s="79" t="s">
        <v>403</v>
      </c>
      <c r="R441" s="32">
        <v>12000</v>
      </c>
      <c r="S441" s="32">
        <v>10000</v>
      </c>
      <c r="T441" s="32">
        <v>19200</v>
      </c>
      <c r="U441" s="34">
        <v>-12018.68</v>
      </c>
      <c r="V441" s="34">
        <v>19124.48</v>
      </c>
      <c r="W441" s="143">
        <f t="shared" si="120"/>
        <v>0.9960666666666667</v>
      </c>
      <c r="X441" s="32"/>
      <c r="Y441" s="32">
        <v>480</v>
      </c>
      <c r="Z441" s="32">
        <v>480</v>
      </c>
      <c r="AA441" s="32"/>
      <c r="AB441" s="32"/>
      <c r="AC441" s="23"/>
      <c r="AD441" s="23"/>
      <c r="AE441" s="32"/>
      <c r="AF441" s="32"/>
      <c r="AG441" s="32">
        <f>Z441+AE441</f>
        <v>480</v>
      </c>
      <c r="AH441" s="32">
        <v>480</v>
      </c>
      <c r="AI441" s="32"/>
      <c r="AJ441" s="67"/>
      <c r="AK441" s="67"/>
      <c r="AL441" s="32"/>
      <c r="AM441" s="32">
        <v>0</v>
      </c>
      <c r="AN441" s="32"/>
      <c r="AO441" s="32"/>
      <c r="AP441" s="32"/>
      <c r="AQ441" s="32"/>
      <c r="AR441" s="67">
        <f>AM441</f>
        <v>0</v>
      </c>
      <c r="AS441" s="32"/>
      <c r="AT441" s="32"/>
      <c r="AU441" s="67"/>
      <c r="AV441" s="32"/>
      <c r="AW441" s="32"/>
      <c r="AX441" s="32"/>
      <c r="AY441" s="234"/>
      <c r="AZ441" s="32"/>
      <c r="BA441" s="32"/>
      <c r="BB441" s="32"/>
      <c r="BC441" s="234"/>
      <c r="BD441" s="32"/>
      <c r="BE441" s="728"/>
      <c r="BF441" s="832"/>
      <c r="BG441" s="833"/>
      <c r="BH441" s="833"/>
    </row>
    <row r="442" spans="1:60" s="507" customFormat="1" ht="15.75" hidden="1">
      <c r="A442" s="159">
        <v>3</v>
      </c>
      <c r="B442" s="160">
        <v>6</v>
      </c>
      <c r="C442" s="160"/>
      <c r="D442" s="147" t="s">
        <v>3</v>
      </c>
      <c r="E442" s="388">
        <v>236</v>
      </c>
      <c r="F442" s="146" t="s">
        <v>4</v>
      </c>
      <c r="G442" s="147" t="s">
        <v>5</v>
      </c>
      <c r="H442" s="147" t="s">
        <v>5</v>
      </c>
      <c r="I442" s="211"/>
      <c r="J442" s="146" t="s">
        <v>6</v>
      </c>
      <c r="K442" s="147" t="s">
        <v>12</v>
      </c>
      <c r="L442" s="147" t="s">
        <v>24</v>
      </c>
      <c r="M442" s="147" t="s">
        <v>19</v>
      </c>
      <c r="N442" s="147" t="s">
        <v>11</v>
      </c>
      <c r="O442" s="147"/>
      <c r="P442" s="148" t="s">
        <v>7</v>
      </c>
      <c r="Q442" s="79" t="s">
        <v>111</v>
      </c>
      <c r="R442" s="32">
        <v>12000</v>
      </c>
      <c r="S442" s="32">
        <v>10000</v>
      </c>
      <c r="T442" s="32">
        <v>19200</v>
      </c>
      <c r="U442" s="34">
        <v>-12018.68</v>
      </c>
      <c r="V442" s="34">
        <v>19124.48</v>
      </c>
      <c r="W442" s="143">
        <f t="shared" si="120"/>
        <v>0.9960666666666667</v>
      </c>
      <c r="X442" s="32"/>
      <c r="Y442" s="32">
        <f>5000-930-480</f>
        <v>3590</v>
      </c>
      <c r="Z442" s="32">
        <f>5000-930-480</f>
        <v>3590</v>
      </c>
      <c r="AA442" s="32"/>
      <c r="AB442" s="32"/>
      <c r="AC442" s="23"/>
      <c r="AD442" s="23"/>
      <c r="AE442" s="32"/>
      <c r="AF442" s="32">
        <v>12018.68</v>
      </c>
      <c r="AG442" s="32">
        <f>Z442+AE442</f>
        <v>3590</v>
      </c>
      <c r="AH442" s="32">
        <v>15087.18</v>
      </c>
      <c r="AI442" s="32"/>
      <c r="AJ442" s="67">
        <v>0</v>
      </c>
      <c r="AK442" s="32"/>
      <c r="AL442" s="32"/>
      <c r="AM442" s="32">
        <v>0</v>
      </c>
      <c r="AN442" s="32"/>
      <c r="AO442" s="32"/>
      <c r="AP442" s="32"/>
      <c r="AQ442" s="32"/>
      <c r="AR442" s="67">
        <f>AM442</f>
        <v>0</v>
      </c>
      <c r="AS442" s="32"/>
      <c r="AT442" s="32"/>
      <c r="AU442" s="67"/>
      <c r="AV442" s="32"/>
      <c r="AW442" s="32"/>
      <c r="AX442" s="32"/>
      <c r="AY442" s="234"/>
      <c r="AZ442" s="32"/>
      <c r="BA442" s="32"/>
      <c r="BB442" s="32"/>
      <c r="BC442" s="234"/>
      <c r="BD442" s="32"/>
      <c r="BE442" s="729"/>
      <c r="BF442" s="834"/>
      <c r="BG442" s="835"/>
      <c r="BH442" s="835"/>
    </row>
    <row r="443" spans="1:60" s="1" customFormat="1" ht="15.75" hidden="1">
      <c r="A443" s="35">
        <v>3</v>
      </c>
      <c r="B443" s="36">
        <v>4</v>
      </c>
      <c r="C443" s="36"/>
      <c r="D443" s="37" t="s">
        <v>10</v>
      </c>
      <c r="E443" s="36">
        <v>263</v>
      </c>
      <c r="F443" s="38" t="s">
        <v>4</v>
      </c>
      <c r="G443" s="37" t="s">
        <v>5</v>
      </c>
      <c r="H443" s="37" t="s">
        <v>5</v>
      </c>
      <c r="I443" s="162"/>
      <c r="J443" s="38" t="s">
        <v>6</v>
      </c>
      <c r="K443" s="37" t="s">
        <v>12</v>
      </c>
      <c r="L443" s="37"/>
      <c r="M443" s="37"/>
      <c r="N443" s="37"/>
      <c r="O443" s="37"/>
      <c r="P443" s="39"/>
      <c r="Q443" s="81" t="s">
        <v>188</v>
      </c>
      <c r="R443" s="40">
        <f>SUM(R433:R442)</f>
        <v>36000</v>
      </c>
      <c r="S443" s="40">
        <v>0</v>
      </c>
      <c r="T443" s="40">
        <f>R443+S443</f>
        <v>36000</v>
      </c>
      <c r="U443" s="41">
        <v>-5289.75</v>
      </c>
      <c r="V443" s="41">
        <f>SUM(V433:V442)</f>
        <v>57373.44</v>
      </c>
      <c r="W443" s="145">
        <f t="shared" si="120"/>
        <v>1.5937066666666668</v>
      </c>
      <c r="X443" s="40">
        <f>SUM(X433:X442)</f>
        <v>0</v>
      </c>
      <c r="Y443" s="40">
        <f>SUM(Y440:Y442)</f>
        <v>5000</v>
      </c>
      <c r="Z443" s="40">
        <f>SUM(Z440:Z442)</f>
        <v>5000</v>
      </c>
      <c r="AA443" s="40">
        <f>SUM(AA440:AA442)</f>
        <v>0</v>
      </c>
      <c r="AB443" s="40">
        <f>SUM(AB440:AB442)</f>
        <v>0</v>
      </c>
      <c r="AC443" s="42"/>
      <c r="AD443" s="42"/>
      <c r="AE443" s="40">
        <f aca="true" t="shared" si="121" ref="AE443:AT443">SUM(AE440:AE442)</f>
        <v>0</v>
      </c>
      <c r="AF443" s="40">
        <f t="shared" si="121"/>
        <v>12018.68</v>
      </c>
      <c r="AG443" s="40">
        <f t="shared" si="121"/>
        <v>5000</v>
      </c>
      <c r="AH443" s="40">
        <f>SUM(AH440:AH442)</f>
        <v>16489.5</v>
      </c>
      <c r="AI443" s="40">
        <f>SUM(AI440:AI442)</f>
        <v>0</v>
      </c>
      <c r="AJ443" s="177">
        <f t="shared" si="121"/>
        <v>0</v>
      </c>
      <c r="AK443" s="40">
        <f t="shared" si="121"/>
        <v>0</v>
      </c>
      <c r="AL443" s="40">
        <f t="shared" si="121"/>
        <v>0</v>
      </c>
      <c r="AM443" s="40">
        <f>SUM(AM440:AM442)</f>
        <v>0</v>
      </c>
      <c r="AN443" s="40">
        <f>SUM(AN440:AN442)</f>
        <v>0</v>
      </c>
      <c r="AO443" s="40">
        <f>SUM(AO440:AO442)</f>
        <v>0</v>
      </c>
      <c r="AP443" s="40">
        <f>SUM(AP440:AP442)</f>
        <v>0</v>
      </c>
      <c r="AQ443" s="40">
        <f>SUM(AQ440:AQ442)</f>
        <v>0</v>
      </c>
      <c r="AR443" s="177">
        <f t="shared" si="121"/>
        <v>0</v>
      </c>
      <c r="AS443" s="40">
        <f>SUM(AS440:AS442)</f>
        <v>0</v>
      </c>
      <c r="AT443" s="40">
        <f t="shared" si="121"/>
        <v>0</v>
      </c>
      <c r="AU443" s="40">
        <f aca="true" t="shared" si="122" ref="AU443:AZ443">SUM(AU440:AU442)</f>
        <v>0</v>
      </c>
      <c r="AV443" s="40">
        <f t="shared" si="122"/>
        <v>0</v>
      </c>
      <c r="AW443" s="40"/>
      <c r="AX443" s="40">
        <f t="shared" si="122"/>
        <v>0</v>
      </c>
      <c r="AY443" s="40">
        <f t="shared" si="122"/>
        <v>0</v>
      </c>
      <c r="AZ443" s="40">
        <f t="shared" si="122"/>
        <v>0</v>
      </c>
      <c r="BA443" s="40">
        <f>SUM(BA440:BA442)</f>
        <v>0</v>
      </c>
      <c r="BB443" s="40">
        <f>SUM(BB440:BB442)</f>
        <v>0</v>
      </c>
      <c r="BC443" s="40">
        <f>SUM(BC440:BC442)</f>
        <v>0</v>
      </c>
      <c r="BD443" s="40">
        <f>SUM(BD440:BD442)</f>
        <v>0</v>
      </c>
      <c r="BE443" s="40"/>
      <c r="BF443" s="40">
        <f>SUM(BF440:BF442)</f>
        <v>0</v>
      </c>
      <c r="BG443" s="40">
        <f>SUM(BG440:BG442)</f>
        <v>0</v>
      </c>
      <c r="BH443" s="40">
        <f>SUM(BH440:BH442)</f>
        <v>0</v>
      </c>
    </row>
    <row r="444" spans="1:60" s="511" customFormat="1" ht="15.75">
      <c r="A444" s="159">
        <v>3</v>
      </c>
      <c r="B444" s="160">
        <v>6</v>
      </c>
      <c r="C444" s="160"/>
      <c r="D444" s="147" t="s">
        <v>3</v>
      </c>
      <c r="E444" s="388">
        <v>264</v>
      </c>
      <c r="F444" s="10" t="s">
        <v>4</v>
      </c>
      <c r="G444" s="11" t="s">
        <v>5</v>
      </c>
      <c r="H444" s="11" t="s">
        <v>5</v>
      </c>
      <c r="I444" s="154"/>
      <c r="J444" s="10" t="s">
        <v>6</v>
      </c>
      <c r="K444" s="11" t="s">
        <v>39</v>
      </c>
      <c r="L444" s="154" t="s">
        <v>5</v>
      </c>
      <c r="M444" s="11" t="s">
        <v>34</v>
      </c>
      <c r="N444" s="147" t="s">
        <v>11</v>
      </c>
      <c r="O444" s="11">
        <v>1</v>
      </c>
      <c r="P444" s="22" t="s">
        <v>7</v>
      </c>
      <c r="Q444" s="79" t="s">
        <v>68</v>
      </c>
      <c r="R444" s="32">
        <v>12000</v>
      </c>
      <c r="S444" s="32">
        <v>10000</v>
      </c>
      <c r="T444" s="32">
        <v>19200</v>
      </c>
      <c r="U444" s="34">
        <v>-12018.68</v>
      </c>
      <c r="V444" s="34">
        <v>19124.48</v>
      </c>
      <c r="W444" s="143">
        <f>V444/T444</f>
        <v>0.9960666666666667</v>
      </c>
      <c r="X444" s="32"/>
      <c r="Y444" s="32">
        <v>30000</v>
      </c>
      <c r="Z444" s="32">
        <v>30000</v>
      </c>
      <c r="AA444" s="32">
        <v>25000</v>
      </c>
      <c r="AB444" s="32">
        <v>25000</v>
      </c>
      <c r="AC444" s="23"/>
      <c r="AD444" s="23"/>
      <c r="AE444" s="32"/>
      <c r="AF444" s="32"/>
      <c r="AG444" s="32">
        <f>Z444+AE444</f>
        <v>30000</v>
      </c>
      <c r="AH444" s="32">
        <v>30000</v>
      </c>
      <c r="AI444" s="32">
        <v>29056.98</v>
      </c>
      <c r="AJ444" s="67">
        <f>AG444</f>
        <v>30000</v>
      </c>
      <c r="AK444" s="32">
        <f>AJ444</f>
        <v>30000</v>
      </c>
      <c r="AL444" s="32">
        <v>29750</v>
      </c>
      <c r="AM444" s="32">
        <v>28953</v>
      </c>
      <c r="AN444" s="32">
        <v>28953</v>
      </c>
      <c r="AO444" s="32">
        <v>28953</v>
      </c>
      <c r="AP444" s="32">
        <v>28953</v>
      </c>
      <c r="AQ444" s="32">
        <v>31734</v>
      </c>
      <c r="AR444" s="67">
        <v>28953</v>
      </c>
      <c r="AS444" s="32">
        <v>31733.76</v>
      </c>
      <c r="AT444" s="32">
        <v>28953</v>
      </c>
      <c r="AU444" s="32">
        <v>30775</v>
      </c>
      <c r="AV444" s="32">
        <v>35429.42</v>
      </c>
      <c r="AW444" s="684">
        <v>98.9</v>
      </c>
      <c r="AX444" s="32">
        <v>21956</v>
      </c>
      <c r="AY444" s="234">
        <v>37600</v>
      </c>
      <c r="AZ444" s="32">
        <v>32000</v>
      </c>
      <c r="BA444" s="32">
        <v>37600</v>
      </c>
      <c r="BB444" s="32">
        <v>37600</v>
      </c>
      <c r="BC444" s="234">
        <v>37600</v>
      </c>
      <c r="BD444" s="234">
        <v>31708.3</v>
      </c>
      <c r="BE444" s="731">
        <f>BD444/BC444*100</f>
        <v>84.33058510638297</v>
      </c>
      <c r="BF444" s="822">
        <v>37300</v>
      </c>
      <c r="BG444" s="33">
        <v>37300</v>
      </c>
      <c r="BH444" s="33">
        <v>37300</v>
      </c>
    </row>
    <row r="445" spans="1:60" ht="15.75">
      <c r="A445" s="159">
        <v>3</v>
      </c>
      <c r="B445" s="160">
        <v>6</v>
      </c>
      <c r="C445" s="160"/>
      <c r="D445" s="147" t="s">
        <v>3</v>
      </c>
      <c r="E445" s="229">
        <v>265</v>
      </c>
      <c r="F445" s="10" t="s">
        <v>4</v>
      </c>
      <c r="G445" s="11" t="s">
        <v>5</v>
      </c>
      <c r="H445" s="11" t="s">
        <v>5</v>
      </c>
      <c r="I445" s="154"/>
      <c r="J445" s="10" t="s">
        <v>6</v>
      </c>
      <c r="K445" s="11" t="s">
        <v>39</v>
      </c>
      <c r="L445" s="154" t="s">
        <v>5</v>
      </c>
      <c r="M445" s="144" t="s">
        <v>36</v>
      </c>
      <c r="N445" s="11"/>
      <c r="O445" s="11"/>
      <c r="P445" s="709">
        <v>111</v>
      </c>
      <c r="Q445" s="79" t="s">
        <v>818</v>
      </c>
      <c r="R445" s="32">
        <v>12000</v>
      </c>
      <c r="S445" s="32">
        <v>10000</v>
      </c>
      <c r="T445" s="32">
        <v>19200</v>
      </c>
      <c r="U445" s="34">
        <v>-12018.68</v>
      </c>
      <c r="V445" s="34">
        <v>19124.48</v>
      </c>
      <c r="W445" s="143">
        <f t="shared" si="120"/>
        <v>0.9960666666666667</v>
      </c>
      <c r="X445" s="32"/>
      <c r="Y445" s="32">
        <v>30000</v>
      </c>
      <c r="Z445" s="32">
        <v>30000</v>
      </c>
      <c r="AA445" s="32">
        <v>25000</v>
      </c>
      <c r="AB445" s="32">
        <v>25000</v>
      </c>
      <c r="AC445" s="23"/>
      <c r="AD445" s="23"/>
      <c r="AE445" s="32"/>
      <c r="AF445" s="32"/>
      <c r="AG445" s="32">
        <f>Z445+AE445</f>
        <v>30000</v>
      </c>
      <c r="AH445" s="32"/>
      <c r="AI445" s="32">
        <v>943.02</v>
      </c>
      <c r="AJ445" s="67"/>
      <c r="AK445" s="32">
        <v>989</v>
      </c>
      <c r="AL445" s="32">
        <v>988.59</v>
      </c>
      <c r="AM445" s="32">
        <v>2047</v>
      </c>
      <c r="AN445" s="32">
        <v>2047</v>
      </c>
      <c r="AO445" s="32">
        <v>2047</v>
      </c>
      <c r="AP445" s="32">
        <v>2047</v>
      </c>
      <c r="AQ445" s="32">
        <v>2047</v>
      </c>
      <c r="AR445" s="67">
        <v>2047</v>
      </c>
      <c r="AS445" s="32">
        <v>1047.18</v>
      </c>
      <c r="AT445" s="32">
        <v>1215</v>
      </c>
      <c r="AU445" s="32">
        <v>1161</v>
      </c>
      <c r="AV445" s="32">
        <v>1238.76</v>
      </c>
      <c r="AW445" s="32">
        <v>100</v>
      </c>
      <c r="AX445" s="32">
        <v>0</v>
      </c>
      <c r="AY445" s="234">
        <v>1239</v>
      </c>
      <c r="AZ445" s="32">
        <v>1047</v>
      </c>
      <c r="BA445" s="32">
        <v>1239</v>
      </c>
      <c r="BB445" s="32">
        <v>1239</v>
      </c>
      <c r="BC445" s="234">
        <v>1556.22</v>
      </c>
      <c r="BD445" s="234"/>
      <c r="BE445" s="731">
        <f>BD445/BC445*100</f>
        <v>0</v>
      </c>
      <c r="BF445" s="822"/>
      <c r="BG445" s="33"/>
      <c r="BH445" s="33"/>
    </row>
    <row r="446" spans="1:60" s="511" customFormat="1" ht="15.75">
      <c r="A446" s="35">
        <v>3</v>
      </c>
      <c r="B446" s="36">
        <v>4</v>
      </c>
      <c r="C446" s="36"/>
      <c r="D446" s="37" t="s">
        <v>10</v>
      </c>
      <c r="E446" s="36">
        <v>266</v>
      </c>
      <c r="F446" s="38" t="s">
        <v>4</v>
      </c>
      <c r="G446" s="37" t="s">
        <v>5</v>
      </c>
      <c r="H446" s="37" t="s">
        <v>5</v>
      </c>
      <c r="I446" s="162"/>
      <c r="J446" s="38" t="s">
        <v>6</v>
      </c>
      <c r="K446" s="37" t="s">
        <v>39</v>
      </c>
      <c r="L446" s="37"/>
      <c r="M446" s="37"/>
      <c r="N446" s="37"/>
      <c r="O446" s="37"/>
      <c r="P446" s="39"/>
      <c r="Q446" s="81" t="s">
        <v>189</v>
      </c>
      <c r="R446" s="40">
        <f>SUM(R435:R445)</f>
        <v>96000</v>
      </c>
      <c r="S446" s="40">
        <v>0</v>
      </c>
      <c r="T446" s="40">
        <f>R446+S446</f>
        <v>96000</v>
      </c>
      <c r="U446" s="41">
        <v>-5289.75</v>
      </c>
      <c r="V446" s="41">
        <f>SUM(V435:V445)</f>
        <v>152995.84000000003</v>
      </c>
      <c r="W446" s="145">
        <f t="shared" si="120"/>
        <v>1.5937066666666668</v>
      </c>
      <c r="X446" s="40">
        <f>SUM(X435:X445)</f>
        <v>0</v>
      </c>
      <c r="Y446" s="40">
        <f>Y445</f>
        <v>30000</v>
      </c>
      <c r="Z446" s="40">
        <f>Z445</f>
        <v>30000</v>
      </c>
      <c r="AA446" s="40">
        <f>AA445</f>
        <v>25000</v>
      </c>
      <c r="AB446" s="40">
        <f>AB445</f>
        <v>25000</v>
      </c>
      <c r="AC446" s="42"/>
      <c r="AD446" s="42"/>
      <c r="AE446" s="40">
        <f>AE445</f>
        <v>0</v>
      </c>
      <c r="AF446" s="40">
        <f>AF445</f>
        <v>0</v>
      </c>
      <c r="AG446" s="40">
        <f>AG445</f>
        <v>30000</v>
      </c>
      <c r="AH446" s="40">
        <f aca="true" t="shared" si="123" ref="AH446:AU446">SUM(AH444:AH445)</f>
        <v>30000</v>
      </c>
      <c r="AI446" s="40">
        <f t="shared" si="123"/>
        <v>30000</v>
      </c>
      <c r="AJ446" s="40">
        <f t="shared" si="123"/>
        <v>30000</v>
      </c>
      <c r="AK446" s="40">
        <f t="shared" si="123"/>
        <v>30989</v>
      </c>
      <c r="AL446" s="40">
        <f t="shared" si="123"/>
        <v>30738.59</v>
      </c>
      <c r="AM446" s="40">
        <f t="shared" si="123"/>
        <v>31000</v>
      </c>
      <c r="AN446" s="40">
        <f>SUM(AN444:AN445)</f>
        <v>31000</v>
      </c>
      <c r="AO446" s="40">
        <f>SUM(AO444:AO445)</f>
        <v>31000</v>
      </c>
      <c r="AP446" s="40">
        <f>SUM(AP444:AP445)</f>
        <v>31000</v>
      </c>
      <c r="AQ446" s="40">
        <f>SUM(AQ444:AQ445)</f>
        <v>33781</v>
      </c>
      <c r="AR446" s="177">
        <f t="shared" si="123"/>
        <v>31000</v>
      </c>
      <c r="AS446" s="40">
        <f t="shared" si="123"/>
        <v>32780.939999999995</v>
      </c>
      <c r="AT446" s="40">
        <f t="shared" si="123"/>
        <v>30168</v>
      </c>
      <c r="AU446" s="40">
        <f t="shared" si="123"/>
        <v>31936</v>
      </c>
      <c r="AV446" s="40">
        <f>SUM(AV444:AV445)</f>
        <v>36668.18</v>
      </c>
      <c r="AW446" s="40"/>
      <c r="AX446" s="40">
        <f>SUM(AX444:AX445)</f>
        <v>21956</v>
      </c>
      <c r="AY446" s="40">
        <f aca="true" t="shared" si="124" ref="AY446:BH446">SUM(AY444:AY445)</f>
        <v>38839</v>
      </c>
      <c r="AZ446" s="40">
        <f t="shared" si="124"/>
        <v>33047</v>
      </c>
      <c r="BA446" s="40">
        <f t="shared" si="124"/>
        <v>38839</v>
      </c>
      <c r="BB446" s="40">
        <f t="shared" si="124"/>
        <v>38839</v>
      </c>
      <c r="BC446" s="40">
        <f t="shared" si="124"/>
        <v>39156.22</v>
      </c>
      <c r="BD446" s="40">
        <f t="shared" si="124"/>
        <v>31708.3</v>
      </c>
      <c r="BE446" s="40">
        <f t="shared" si="124"/>
        <v>84.33058510638297</v>
      </c>
      <c r="BF446" s="40">
        <f t="shared" si="124"/>
        <v>37300</v>
      </c>
      <c r="BG446" s="40">
        <f t="shared" si="124"/>
        <v>37300</v>
      </c>
      <c r="BH446" s="40">
        <f t="shared" si="124"/>
        <v>37300</v>
      </c>
    </row>
    <row r="447" spans="1:60" ht="15.75" customHeight="1">
      <c r="A447" s="61">
        <v>3</v>
      </c>
      <c r="B447" s="62">
        <v>6</v>
      </c>
      <c r="C447" s="62"/>
      <c r="D447" s="63" t="s">
        <v>3</v>
      </c>
      <c r="E447" s="722">
        <v>267</v>
      </c>
      <c r="F447" s="901" t="s">
        <v>186</v>
      </c>
      <c r="G447" s="902"/>
      <c r="H447" s="902"/>
      <c r="I447" s="903"/>
      <c r="J447" s="934" t="s">
        <v>228</v>
      </c>
      <c r="K447" s="935"/>
      <c r="L447" s="935"/>
      <c r="M447" s="935"/>
      <c r="N447" s="935"/>
      <c r="O447" s="935"/>
      <c r="P447" s="935"/>
      <c r="Q447" s="382" t="s">
        <v>229</v>
      </c>
      <c r="R447" s="64">
        <v>12000</v>
      </c>
      <c r="S447" s="64">
        <v>10000</v>
      </c>
      <c r="T447" s="64">
        <v>19200</v>
      </c>
      <c r="U447" s="65">
        <v>-12018.68</v>
      </c>
      <c r="V447" s="65">
        <v>19124.48</v>
      </c>
      <c r="W447" s="152">
        <f t="shared" si="120"/>
        <v>0.9960666666666667</v>
      </c>
      <c r="X447" s="64"/>
      <c r="Y447" s="64">
        <f>Y443+Y446</f>
        <v>35000</v>
      </c>
      <c r="Z447" s="64">
        <f>Z443+Z446</f>
        <v>35000</v>
      </c>
      <c r="AA447" s="64">
        <f>AA443+AA446</f>
        <v>25000</v>
      </c>
      <c r="AB447" s="64">
        <f>AB443+AB446</f>
        <v>25000</v>
      </c>
      <c r="AC447" s="66"/>
      <c r="AD447" s="66"/>
      <c r="AE447" s="64">
        <f aca="true" t="shared" si="125" ref="AE447:AV447">AE443+AE446</f>
        <v>0</v>
      </c>
      <c r="AF447" s="64">
        <f t="shared" si="125"/>
        <v>12018.68</v>
      </c>
      <c r="AG447" s="64">
        <f t="shared" si="125"/>
        <v>35000</v>
      </c>
      <c r="AH447" s="54">
        <f t="shared" si="125"/>
        <v>46489.5</v>
      </c>
      <c r="AI447" s="64">
        <f>AI443+AI446</f>
        <v>30000</v>
      </c>
      <c r="AJ447" s="64">
        <f t="shared" si="125"/>
        <v>30000</v>
      </c>
      <c r="AK447" s="64">
        <f t="shared" si="125"/>
        <v>30989</v>
      </c>
      <c r="AL447" s="64">
        <f t="shared" si="125"/>
        <v>30738.59</v>
      </c>
      <c r="AM447" s="64">
        <f>AM443+AM446</f>
        <v>31000</v>
      </c>
      <c r="AN447" s="64">
        <f>AN443+AN446</f>
        <v>31000</v>
      </c>
      <c r="AO447" s="64">
        <f>AO443+AO446</f>
        <v>31000</v>
      </c>
      <c r="AP447" s="64">
        <f>AP443+AP446</f>
        <v>31000</v>
      </c>
      <c r="AQ447" s="64">
        <f>AQ443+AQ446</f>
        <v>33781</v>
      </c>
      <c r="AR447" s="54">
        <f t="shared" si="125"/>
        <v>31000</v>
      </c>
      <c r="AS447" s="64">
        <f t="shared" si="125"/>
        <v>32780.939999999995</v>
      </c>
      <c r="AT447" s="64">
        <f t="shared" si="125"/>
        <v>30168</v>
      </c>
      <c r="AU447" s="64">
        <f>AU443+AU446</f>
        <v>31936</v>
      </c>
      <c r="AV447" s="64">
        <f t="shared" si="125"/>
        <v>36668.18</v>
      </c>
      <c r="AW447" s="64"/>
      <c r="AX447" s="64">
        <f>AX443+AX446</f>
        <v>21956</v>
      </c>
      <c r="AY447" s="64">
        <f aca="true" t="shared" si="126" ref="AY447:BH447">AY443+AY446</f>
        <v>38839</v>
      </c>
      <c r="AZ447" s="64">
        <f t="shared" si="126"/>
        <v>33047</v>
      </c>
      <c r="BA447" s="64">
        <f t="shared" si="126"/>
        <v>38839</v>
      </c>
      <c r="BB447" s="64">
        <f t="shared" si="126"/>
        <v>38839</v>
      </c>
      <c r="BC447" s="64">
        <f t="shared" si="126"/>
        <v>39156.22</v>
      </c>
      <c r="BD447" s="64">
        <f t="shared" si="126"/>
        <v>31708.3</v>
      </c>
      <c r="BE447" s="64">
        <f t="shared" si="126"/>
        <v>84.33058510638297</v>
      </c>
      <c r="BF447" s="64">
        <f t="shared" si="126"/>
        <v>37300</v>
      </c>
      <c r="BG447" s="64">
        <f t="shared" si="126"/>
        <v>37300</v>
      </c>
      <c r="BH447" s="64">
        <f t="shared" si="126"/>
        <v>37300</v>
      </c>
    </row>
    <row r="448" spans="1:60" s="23" customFormat="1" ht="10.5" customHeight="1">
      <c r="A448" s="544"/>
      <c r="B448" s="545"/>
      <c r="C448" s="545"/>
      <c r="D448" s="545"/>
      <c r="E448" s="545"/>
      <c r="F448" s="545"/>
      <c r="G448" s="545"/>
      <c r="H448" s="545"/>
      <c r="I448" s="545"/>
      <c r="J448" s="545"/>
      <c r="K448" s="545"/>
      <c r="L448" s="545"/>
      <c r="M448" s="545"/>
      <c r="N448" s="545"/>
      <c r="O448" s="545"/>
      <c r="P448" s="545"/>
      <c r="Q448" s="545"/>
      <c r="R448" s="545"/>
      <c r="S448" s="545"/>
      <c r="T448" s="545"/>
      <c r="U448" s="545"/>
      <c r="V448" s="545"/>
      <c r="W448" s="545"/>
      <c r="X448" s="546"/>
      <c r="Y448" s="545"/>
      <c r="Z448" s="545"/>
      <c r="AA448" s="545"/>
      <c r="AB448" s="545"/>
      <c r="AC448" s="511"/>
      <c r="AD448" s="511"/>
      <c r="AE448" s="545"/>
      <c r="AF448" s="545"/>
      <c r="AG448" s="546"/>
      <c r="AH448" s="546"/>
      <c r="AI448" s="546"/>
      <c r="AJ448" s="547"/>
      <c r="AK448" s="547"/>
      <c r="AL448" s="546"/>
      <c r="AM448" s="546"/>
      <c r="AN448" s="546"/>
      <c r="AO448" s="546"/>
      <c r="AP448" s="546"/>
      <c r="AQ448" s="546"/>
      <c r="AR448" s="547"/>
      <c r="AS448" s="546"/>
      <c r="AT448" s="546"/>
      <c r="AU448" s="546"/>
      <c r="AV448" s="546"/>
      <c r="AW448" s="546"/>
      <c r="AX448" s="546"/>
      <c r="AY448" s="546"/>
      <c r="AZ448" s="546"/>
      <c r="BA448" s="546"/>
      <c r="BB448" s="546"/>
      <c r="BC448" s="546"/>
      <c r="BD448" s="546"/>
      <c r="BE448" s="546"/>
      <c r="BF448" s="546"/>
      <c r="BG448" s="546"/>
      <c r="BH448" s="546"/>
    </row>
    <row r="449" spans="1:60" s="56" customFormat="1" ht="15.75" customHeight="1">
      <c r="A449" s="937" t="s">
        <v>206</v>
      </c>
      <c r="B449" s="938"/>
      <c r="C449" s="938"/>
      <c r="D449" s="938"/>
      <c r="E449" s="938"/>
      <c r="F449" s="938"/>
      <c r="G449" s="938"/>
      <c r="H449" s="938"/>
      <c r="I449" s="938"/>
      <c r="J449" s="938"/>
      <c r="K449" s="938"/>
      <c r="L449" s="102"/>
      <c r="M449" s="897" t="s">
        <v>318</v>
      </c>
      <c r="N449" s="897"/>
      <c r="O449" s="897"/>
      <c r="P449" s="897"/>
      <c r="Q449" s="898"/>
      <c r="R449" s="58" t="e">
        <f>R303+R312+R383+R420+R429+R442</f>
        <v>#REF!</v>
      </c>
      <c r="S449" s="58">
        <v>11160</v>
      </c>
      <c r="T449" s="58" t="e">
        <f>T303+T312+T383+T420+T429+T442</f>
        <v>#REF!</v>
      </c>
      <c r="U449" s="59">
        <v>-35772.26</v>
      </c>
      <c r="V449" s="59" t="e">
        <f>V303+V312+V383+V420+V429+V442</f>
        <v>#REF!</v>
      </c>
      <c r="W449" s="151" t="e">
        <f>V449/T449</f>
        <v>#REF!</v>
      </c>
      <c r="X449" s="58" t="e">
        <f>X303+X312+X383+X420+X429+X442</f>
        <v>#REF!</v>
      </c>
      <c r="Y449" s="58" t="e">
        <f>Y303+Y312+Y383+Y420+Y429+Y447</f>
        <v>#REF!</v>
      </c>
      <c r="Z449" s="58" t="e">
        <f>Z303+Z312+Z383+Z420+Z429+Z447</f>
        <v>#REF!</v>
      </c>
      <c r="AA449" s="58" t="e">
        <f>AA303+AA312+AA383+AA420+AA429+AA447</f>
        <v>#REF!</v>
      </c>
      <c r="AB449" s="58" t="e">
        <f>AB303+AB312+AB383+AB420+AB429+AB447</f>
        <v>#REF!</v>
      </c>
      <c r="AC449" s="60"/>
      <c r="AD449" s="60"/>
      <c r="AE449" s="58" t="e">
        <f aca="true" t="shared" si="127" ref="AE449:AL449">AE303+AE312+AE383+AE420+AE429+AE447</f>
        <v>#REF!</v>
      </c>
      <c r="AF449" s="58" t="e">
        <f t="shared" si="127"/>
        <v>#REF!</v>
      </c>
      <c r="AG449" s="58" t="e">
        <f t="shared" si="127"/>
        <v>#REF!</v>
      </c>
      <c r="AH449" s="58" t="e">
        <f t="shared" si="127"/>
        <v>#REF!</v>
      </c>
      <c r="AI449" s="58" t="e">
        <f t="shared" si="127"/>
        <v>#REF!</v>
      </c>
      <c r="AJ449" s="58" t="e">
        <f t="shared" si="127"/>
        <v>#REF!</v>
      </c>
      <c r="AK449" s="58" t="e">
        <f t="shared" si="127"/>
        <v>#REF!</v>
      </c>
      <c r="AL449" s="58">
        <f t="shared" si="127"/>
        <v>55897</v>
      </c>
      <c r="AM449" s="58">
        <f aca="true" t="shared" si="128" ref="AM449:AV449">AM303+AM315+AM383+AM420+AM429+AM447</f>
        <v>51507.11</v>
      </c>
      <c r="AN449" s="58">
        <f t="shared" si="128"/>
        <v>51506.69</v>
      </c>
      <c r="AO449" s="58">
        <f t="shared" si="128"/>
        <v>52697.11</v>
      </c>
      <c r="AP449" s="58">
        <f t="shared" si="128"/>
        <v>52697</v>
      </c>
      <c r="AQ449" s="58">
        <f t="shared" si="128"/>
        <v>55590</v>
      </c>
      <c r="AR449" s="58">
        <f t="shared" si="128"/>
        <v>56092</v>
      </c>
      <c r="AS449" s="58">
        <f t="shared" si="128"/>
        <v>48715.31999999999</v>
      </c>
      <c r="AT449" s="58">
        <f t="shared" si="128"/>
        <v>50760</v>
      </c>
      <c r="AU449" s="58">
        <f t="shared" si="128"/>
        <v>46779.25</v>
      </c>
      <c r="AV449" s="58">
        <f t="shared" si="128"/>
        <v>50338.58</v>
      </c>
      <c r="AW449" s="58"/>
      <c r="AX449" s="58">
        <f aca="true" t="shared" si="129" ref="AX449:BH449">AX303+AX315+AX383+AX420+AX429+AX447</f>
        <v>27589.260000000002</v>
      </c>
      <c r="AY449" s="58">
        <f t="shared" si="129"/>
        <v>58165</v>
      </c>
      <c r="AZ449" s="58">
        <f t="shared" si="129"/>
        <v>47814</v>
      </c>
      <c r="BA449" s="58">
        <f t="shared" si="129"/>
        <v>58165</v>
      </c>
      <c r="BB449" s="58">
        <f t="shared" si="129"/>
        <v>58165</v>
      </c>
      <c r="BC449" s="58">
        <f t="shared" si="129"/>
        <v>58716.91</v>
      </c>
      <c r="BD449" s="58">
        <f t="shared" si="129"/>
        <v>37902.25</v>
      </c>
      <c r="BE449" s="58" t="e">
        <f t="shared" si="129"/>
        <v>#DIV/0!</v>
      </c>
      <c r="BF449" s="58">
        <f t="shared" si="129"/>
        <v>51220</v>
      </c>
      <c r="BG449" s="58">
        <f t="shared" si="129"/>
        <v>52320</v>
      </c>
      <c r="BH449" s="58">
        <f t="shared" si="129"/>
        <v>52320</v>
      </c>
    </row>
    <row r="450" spans="1:60" s="528" customFormat="1" ht="11.25">
      <c r="A450" s="537"/>
      <c r="B450" s="538"/>
      <c r="C450" s="538"/>
      <c r="D450" s="538"/>
      <c r="E450" s="538"/>
      <c r="F450" s="538"/>
      <c r="G450" s="538"/>
      <c r="H450" s="538"/>
      <c r="I450" s="538"/>
      <c r="J450" s="538"/>
      <c r="K450" s="538"/>
      <c r="L450" s="538"/>
      <c r="M450" s="538"/>
      <c r="N450" s="538"/>
      <c r="O450" s="538"/>
      <c r="P450" s="538"/>
      <c r="Q450" s="538"/>
      <c r="R450" s="538"/>
      <c r="S450" s="538"/>
      <c r="T450" s="538"/>
      <c r="U450" s="538"/>
      <c r="V450" s="538"/>
      <c r="W450" s="538"/>
      <c r="X450" s="539"/>
      <c r="Y450" s="538"/>
      <c r="Z450" s="538"/>
      <c r="AA450" s="538"/>
      <c r="AB450" s="538"/>
      <c r="AC450" s="511"/>
      <c r="AD450" s="511"/>
      <c r="AE450" s="538"/>
      <c r="AF450" s="538"/>
      <c r="AG450" s="539"/>
      <c r="AH450" s="539"/>
      <c r="AI450" s="539"/>
      <c r="AJ450" s="540"/>
      <c r="AK450" s="540"/>
      <c r="AL450" s="539"/>
      <c r="AM450" s="539"/>
      <c r="AN450" s="539"/>
      <c r="AO450" s="539"/>
      <c r="AP450" s="539"/>
      <c r="AQ450" s="539"/>
      <c r="AR450" s="540"/>
      <c r="AS450" s="539"/>
      <c r="AT450" s="539"/>
      <c r="AU450" s="540"/>
      <c r="AV450" s="539"/>
      <c r="AW450" s="539"/>
      <c r="AX450" s="539"/>
      <c r="AY450" s="783"/>
      <c r="AZ450" s="539"/>
      <c r="BA450" s="665"/>
      <c r="BB450" s="665"/>
      <c r="BC450" s="783"/>
      <c r="BD450" s="539"/>
      <c r="BE450" s="742"/>
      <c r="BF450" s="520"/>
      <c r="BG450" s="520"/>
      <c r="BH450" s="520"/>
    </row>
    <row r="451" spans="1:60" s="56" customFormat="1" ht="15.75" customHeight="1">
      <c r="A451" s="920" t="s">
        <v>230</v>
      </c>
      <c r="B451" s="920"/>
      <c r="C451" s="920"/>
      <c r="D451" s="920"/>
      <c r="E451" s="920"/>
      <c r="F451" s="920"/>
      <c r="G451" s="920"/>
      <c r="H451" s="920"/>
      <c r="I451" s="920"/>
      <c r="J451" s="920"/>
      <c r="K451" s="920"/>
      <c r="L451" s="920"/>
      <c r="M451" s="99" t="s">
        <v>231</v>
      </c>
      <c r="N451" s="99"/>
      <c r="O451" s="99"/>
      <c r="P451" s="99"/>
      <c r="Q451" s="99"/>
      <c r="R451" s="99"/>
      <c r="S451" s="99"/>
      <c r="T451" s="99"/>
      <c r="U451" s="76"/>
      <c r="V451" s="76"/>
      <c r="W451" s="76"/>
      <c r="X451" s="75"/>
      <c r="Y451" s="75"/>
      <c r="Z451" s="75"/>
      <c r="AA451" s="75"/>
      <c r="AB451" s="75"/>
      <c r="AC451" s="74"/>
      <c r="AD451" s="74"/>
      <c r="AE451" s="75"/>
      <c r="AF451" s="75"/>
      <c r="AG451" s="75"/>
      <c r="AH451" s="75"/>
      <c r="AI451" s="75"/>
      <c r="AJ451" s="75"/>
      <c r="AK451" s="75"/>
      <c r="AL451" s="200"/>
      <c r="AM451" s="200"/>
      <c r="AN451" s="200"/>
      <c r="AO451" s="200"/>
      <c r="AP451" s="200"/>
      <c r="AQ451" s="200"/>
      <c r="AR451" s="75"/>
      <c r="AS451" s="200"/>
      <c r="AT451" s="200"/>
      <c r="AU451" s="75"/>
      <c r="AV451" s="75"/>
      <c r="AW451" s="75"/>
      <c r="AX451" s="75"/>
      <c r="AY451" s="774"/>
      <c r="AZ451" s="75"/>
      <c r="BA451" s="75"/>
      <c r="BB451" s="75"/>
      <c r="BC451" s="774"/>
      <c r="BD451" s="75"/>
      <c r="BE451" s="736"/>
      <c r="BF451" s="179"/>
      <c r="BG451" s="179"/>
      <c r="BH451" s="179"/>
    </row>
    <row r="452" spans="1:60" s="511" customFormat="1" ht="11.25">
      <c r="A452" s="548"/>
      <c r="B452" s="548"/>
      <c r="C452" s="548"/>
      <c r="D452" s="548"/>
      <c r="E452" s="548"/>
      <c r="F452" s="548"/>
      <c r="G452" s="548"/>
      <c r="H452" s="548"/>
      <c r="I452" s="548"/>
      <c r="J452" s="548"/>
      <c r="K452" s="548"/>
      <c r="L452" s="548"/>
      <c r="M452" s="549"/>
      <c r="N452" s="549"/>
      <c r="O452" s="549"/>
      <c r="P452" s="549"/>
      <c r="Q452" s="549"/>
      <c r="R452" s="549"/>
      <c r="S452" s="549"/>
      <c r="T452" s="549"/>
      <c r="U452" s="506"/>
      <c r="V452" s="506"/>
      <c r="W452" s="506"/>
      <c r="X452" s="505"/>
      <c r="Y452" s="505"/>
      <c r="Z452" s="505"/>
      <c r="AA452" s="505"/>
      <c r="AB452" s="505"/>
      <c r="AC452" s="504"/>
      <c r="AD452" s="504"/>
      <c r="AE452" s="505"/>
      <c r="AF452" s="505"/>
      <c r="AG452" s="505"/>
      <c r="AH452" s="505"/>
      <c r="AI452" s="505"/>
      <c r="AJ452" s="505"/>
      <c r="AK452" s="505"/>
      <c r="AL452" s="508"/>
      <c r="AM452" s="508"/>
      <c r="AN452" s="508"/>
      <c r="AO452" s="508"/>
      <c r="AP452" s="508"/>
      <c r="AQ452" s="508"/>
      <c r="AR452" s="505"/>
      <c r="AS452" s="508"/>
      <c r="AT452" s="508"/>
      <c r="AU452" s="505"/>
      <c r="AV452" s="505"/>
      <c r="AW452" s="505"/>
      <c r="AX452" s="505"/>
      <c r="AY452" s="775"/>
      <c r="AZ452" s="505"/>
      <c r="BA452" s="505"/>
      <c r="BB452" s="505"/>
      <c r="BC452" s="775"/>
      <c r="BD452" s="505"/>
      <c r="BE452" s="737"/>
      <c r="BF452" s="512"/>
      <c r="BG452" s="512"/>
      <c r="BH452" s="512"/>
    </row>
    <row r="453" spans="8:60" s="74" customFormat="1" ht="18.75" customHeight="1">
      <c r="H453" s="73" t="s">
        <v>233</v>
      </c>
      <c r="I453" s="73"/>
      <c r="J453" s="73"/>
      <c r="K453" s="73"/>
      <c r="L453" s="73"/>
      <c r="M453" s="73"/>
      <c r="N453" s="73"/>
      <c r="Q453" s="74" t="s">
        <v>232</v>
      </c>
      <c r="R453" s="75"/>
      <c r="S453" s="75"/>
      <c r="T453" s="75"/>
      <c r="U453" s="76"/>
      <c r="V453" s="76"/>
      <c r="W453" s="76"/>
      <c r="X453" s="75"/>
      <c r="Y453" s="75"/>
      <c r="Z453" s="75"/>
      <c r="AA453" s="75"/>
      <c r="AB453" s="75"/>
      <c r="AE453" s="75"/>
      <c r="AF453" s="75"/>
      <c r="AG453" s="75"/>
      <c r="AH453" s="75"/>
      <c r="AI453" s="75"/>
      <c r="AJ453" s="75"/>
      <c r="AK453" s="75"/>
      <c r="AL453" s="200"/>
      <c r="AM453" s="200"/>
      <c r="AN453" s="200"/>
      <c r="AO453" s="200"/>
      <c r="AP453" s="200"/>
      <c r="AQ453" s="200"/>
      <c r="AR453" s="75"/>
      <c r="AS453" s="200"/>
      <c r="AT453" s="200"/>
      <c r="AU453" s="75"/>
      <c r="AV453" s="75"/>
      <c r="AW453" s="75"/>
      <c r="AX453" s="75"/>
      <c r="AY453" s="774"/>
      <c r="AZ453" s="75"/>
      <c r="BA453" s="75"/>
      <c r="BB453" s="75"/>
      <c r="BC453" s="774"/>
      <c r="BD453" s="75"/>
      <c r="BE453" s="726"/>
      <c r="BF453" s="185"/>
      <c r="BG453" s="185"/>
      <c r="BH453" s="185"/>
    </row>
    <row r="454" spans="1:60" s="72" customFormat="1" ht="10.5" customHeight="1">
      <c r="A454" s="504"/>
      <c r="B454" s="504"/>
      <c r="C454" s="504"/>
      <c r="D454" s="504"/>
      <c r="E454" s="504"/>
      <c r="F454" s="504"/>
      <c r="G454" s="504"/>
      <c r="H454" s="504"/>
      <c r="I454" s="504"/>
      <c r="J454" s="507"/>
      <c r="K454" s="504"/>
      <c r="L454" s="504"/>
      <c r="M454" s="504"/>
      <c r="N454" s="504"/>
      <c r="O454" s="504"/>
      <c r="P454" s="504"/>
      <c r="Q454" s="504"/>
      <c r="R454" s="505"/>
      <c r="S454" s="505"/>
      <c r="T454" s="505"/>
      <c r="U454" s="506"/>
      <c r="V454" s="506"/>
      <c r="W454" s="506"/>
      <c r="X454" s="505"/>
      <c r="Y454" s="505"/>
      <c r="Z454" s="505"/>
      <c r="AA454" s="505"/>
      <c r="AB454" s="505"/>
      <c r="AC454" s="507"/>
      <c r="AD454" s="507"/>
      <c r="AE454" s="505"/>
      <c r="AF454" s="505"/>
      <c r="AG454" s="505"/>
      <c r="AH454" s="505"/>
      <c r="AI454" s="505"/>
      <c r="AJ454" s="505"/>
      <c r="AK454" s="505"/>
      <c r="AL454" s="508"/>
      <c r="AM454" s="508"/>
      <c r="AN454" s="508"/>
      <c r="AO454" s="508"/>
      <c r="AP454" s="508"/>
      <c r="AQ454" s="508"/>
      <c r="AR454" s="505"/>
      <c r="AS454" s="508"/>
      <c r="AT454" s="508"/>
      <c r="AU454" s="505"/>
      <c r="AV454" s="505"/>
      <c r="AW454" s="505"/>
      <c r="AX454" s="505"/>
      <c r="AY454" s="775"/>
      <c r="AZ454" s="505"/>
      <c r="BA454" s="505"/>
      <c r="BB454" s="505"/>
      <c r="BC454" s="775"/>
      <c r="BD454" s="505"/>
      <c r="BE454" s="727"/>
      <c r="BF454" s="823"/>
      <c r="BG454" s="823"/>
      <c r="BH454" s="823"/>
    </row>
    <row r="455" spans="1:60" s="72" customFormat="1" ht="15.75" customHeight="1">
      <c r="A455" s="14" t="s">
        <v>305</v>
      </c>
      <c r="B455" s="26"/>
      <c r="C455" s="26"/>
      <c r="D455" s="26"/>
      <c r="E455" s="379"/>
      <c r="F455" s="896" t="s">
        <v>305</v>
      </c>
      <c r="G455" s="896"/>
      <c r="H455" s="896"/>
      <c r="I455" s="896"/>
      <c r="J455" s="896"/>
      <c r="K455" s="896"/>
      <c r="L455" s="896"/>
      <c r="M455" s="884" t="s">
        <v>341</v>
      </c>
      <c r="N455" s="884"/>
      <c r="O455" s="884"/>
      <c r="P455" s="884"/>
      <c r="Q455" s="884"/>
      <c r="R455" s="884"/>
      <c r="S455" s="884"/>
      <c r="T455" s="884"/>
      <c r="U455" s="884"/>
      <c r="V455" s="884"/>
      <c r="W455" s="884"/>
      <c r="X455" s="884"/>
      <c r="Y455" s="884"/>
      <c r="Z455" s="884"/>
      <c r="AA455" s="884"/>
      <c r="AB455" s="884"/>
      <c r="AC455" s="884"/>
      <c r="AD455" s="884"/>
      <c r="AE455" s="884"/>
      <c r="AF455" s="884"/>
      <c r="AG455" s="884"/>
      <c r="AH455" s="884"/>
      <c r="AI455" s="884"/>
      <c r="AJ455" s="884"/>
      <c r="AK455" s="884"/>
      <c r="AL455" s="884"/>
      <c r="AM455" s="884"/>
      <c r="AN455" s="884"/>
      <c r="AO455" s="884"/>
      <c r="AP455" s="884"/>
      <c r="AQ455" s="884"/>
      <c r="AR455" s="884"/>
      <c r="AS455" s="884"/>
      <c r="AT455" s="884"/>
      <c r="AU455" s="884"/>
      <c r="AV455" s="884"/>
      <c r="AW455" s="884"/>
      <c r="AX455" s="884"/>
      <c r="AY455" s="884"/>
      <c r="AZ455" s="884"/>
      <c r="BA455" s="884"/>
      <c r="BB455" s="884"/>
      <c r="BC455" s="884"/>
      <c r="BD455" s="884"/>
      <c r="BE455" s="884"/>
      <c r="BF455" s="884"/>
      <c r="BG455" s="884"/>
      <c r="BH455" s="884"/>
    </row>
    <row r="456" spans="1:60" s="1" customFormat="1" ht="15.75" customHeight="1">
      <c r="A456" s="269" t="s">
        <v>306</v>
      </c>
      <c r="B456" s="267"/>
      <c r="C456" s="267"/>
      <c r="D456" s="267"/>
      <c r="E456" s="380"/>
      <c r="F456" s="908" t="s">
        <v>306</v>
      </c>
      <c r="G456" s="908"/>
      <c r="H456" s="908"/>
      <c r="I456" s="908"/>
      <c r="J456" s="908"/>
      <c r="K456" s="908"/>
      <c r="L456" s="908"/>
      <c r="M456" s="885" t="s">
        <v>666</v>
      </c>
      <c r="N456" s="885"/>
      <c r="O456" s="885"/>
      <c r="P456" s="885"/>
      <c r="Q456" s="885"/>
      <c r="R456" s="885"/>
      <c r="S456" s="885"/>
      <c r="T456" s="885"/>
      <c r="U456" s="885"/>
      <c r="V456" s="885"/>
      <c r="W456" s="885"/>
      <c r="X456" s="885"/>
      <c r="Y456" s="885"/>
      <c r="Z456" s="885"/>
      <c r="AA456" s="885"/>
      <c r="AB456" s="885"/>
      <c r="AC456" s="885"/>
      <c r="AD456" s="885"/>
      <c r="AE456" s="885"/>
      <c r="AF456" s="885"/>
      <c r="AG456" s="885"/>
      <c r="AH456" s="885"/>
      <c r="AI456" s="885"/>
      <c r="AJ456" s="885"/>
      <c r="AK456" s="885"/>
      <c r="AL456" s="885"/>
      <c r="AM456" s="885"/>
      <c r="AN456" s="885"/>
      <c r="AO456" s="885"/>
      <c r="AP456" s="885"/>
      <c r="AQ456" s="885"/>
      <c r="AR456" s="885"/>
      <c r="AS456" s="885"/>
      <c r="AT456" s="885"/>
      <c r="AU456" s="885"/>
      <c r="AV456" s="885"/>
      <c r="AW456" s="885"/>
      <c r="AX456" s="885"/>
      <c r="AY456" s="885"/>
      <c r="AZ456" s="885"/>
      <c r="BA456" s="885"/>
      <c r="BB456" s="885"/>
      <c r="BC456" s="885"/>
      <c r="BD456" s="885"/>
      <c r="BE456" s="885"/>
      <c r="BF456" s="885"/>
      <c r="BG456" s="885"/>
      <c r="BH456" s="885"/>
    </row>
    <row r="457" spans="1:60" s="338" customFormat="1" ht="15.75" customHeight="1">
      <c r="A457" s="270" t="s">
        <v>307</v>
      </c>
      <c r="B457" s="267"/>
      <c r="C457" s="267"/>
      <c r="D457" s="267"/>
      <c r="E457" s="379"/>
      <c r="F457" s="908" t="s">
        <v>307</v>
      </c>
      <c r="G457" s="908"/>
      <c r="H457" s="908"/>
      <c r="I457" s="908"/>
      <c r="J457" s="908"/>
      <c r="K457" s="908"/>
      <c r="L457" s="908"/>
      <c r="M457" s="885" t="s">
        <v>342</v>
      </c>
      <c r="N457" s="885"/>
      <c r="O457" s="885"/>
      <c r="P457" s="885"/>
      <c r="Q457" s="885"/>
      <c r="R457" s="885"/>
      <c r="S457" s="885"/>
      <c r="T457" s="885"/>
      <c r="U457" s="885"/>
      <c r="V457" s="885"/>
      <c r="W457" s="885"/>
      <c r="X457" s="885"/>
      <c r="Y457" s="885"/>
      <c r="Z457" s="885"/>
      <c r="AA457" s="885"/>
      <c r="AB457" s="885"/>
      <c r="AC457" s="885"/>
      <c r="AD457" s="885"/>
      <c r="AE457" s="885"/>
      <c r="AF457" s="885"/>
      <c r="AG457" s="885"/>
      <c r="AH457" s="885"/>
      <c r="AI457" s="885"/>
      <c r="AJ457" s="885"/>
      <c r="AK457" s="885"/>
      <c r="AL457" s="885"/>
      <c r="AM457" s="885"/>
      <c r="AN457" s="885"/>
      <c r="AO457" s="885"/>
      <c r="AP457" s="885"/>
      <c r="AQ457" s="885"/>
      <c r="AR457" s="885"/>
      <c r="AS457" s="885"/>
      <c r="AT457" s="885"/>
      <c r="AU457" s="885"/>
      <c r="AV457" s="885"/>
      <c r="AW457" s="885"/>
      <c r="AX457" s="885"/>
      <c r="AY457" s="885"/>
      <c r="AZ457" s="885"/>
      <c r="BA457" s="885"/>
      <c r="BB457" s="885"/>
      <c r="BC457" s="885"/>
      <c r="BD457" s="885"/>
      <c r="BE457" s="885"/>
      <c r="BF457" s="885"/>
      <c r="BG457" s="885"/>
      <c r="BH457" s="885"/>
    </row>
    <row r="458" spans="1:60" s="1" customFormat="1" ht="10.5" customHeight="1">
      <c r="A458" s="564"/>
      <c r="B458" s="565"/>
      <c r="C458" s="565"/>
      <c r="D458" s="565"/>
      <c r="E458" s="502"/>
      <c r="F458" s="567"/>
      <c r="G458" s="567"/>
      <c r="H458" s="567"/>
      <c r="I458" s="567"/>
      <c r="J458" s="567"/>
      <c r="K458" s="567"/>
      <c r="L458" s="567"/>
      <c r="M458" s="568"/>
      <c r="N458" s="568"/>
      <c r="O458" s="568"/>
      <c r="P458" s="568"/>
      <c r="Q458" s="568"/>
      <c r="R458" s="568"/>
      <c r="S458" s="568"/>
      <c r="T458" s="568"/>
      <c r="U458" s="568"/>
      <c r="V458" s="568"/>
      <c r="W458" s="568"/>
      <c r="X458" s="568"/>
      <c r="Y458" s="568"/>
      <c r="Z458" s="568"/>
      <c r="AA458" s="568"/>
      <c r="AB458" s="568"/>
      <c r="AC458" s="573"/>
      <c r="AD458" s="573"/>
      <c r="AE458" s="573"/>
      <c r="AF458" s="573"/>
      <c r="AG458" s="574"/>
      <c r="AH458" s="574"/>
      <c r="AI458" s="574"/>
      <c r="AJ458" s="574"/>
      <c r="AK458" s="574"/>
      <c r="AL458" s="575"/>
      <c r="AM458" s="575"/>
      <c r="AN458" s="575"/>
      <c r="AO458" s="575"/>
      <c r="AP458" s="575"/>
      <c r="AQ458" s="575"/>
      <c r="AR458" s="574"/>
      <c r="AS458" s="575"/>
      <c r="AT458" s="575"/>
      <c r="AU458" s="574"/>
      <c r="AV458" s="574"/>
      <c r="AW458" s="574"/>
      <c r="AX458" s="574"/>
      <c r="AY458" s="791"/>
      <c r="AZ458" s="574"/>
      <c r="BA458" s="574"/>
      <c r="BB458" s="574"/>
      <c r="BC458" s="791"/>
      <c r="BD458" s="574"/>
      <c r="BE458" s="728"/>
      <c r="BF458" s="186"/>
      <c r="BG458" s="186"/>
      <c r="BH458" s="186"/>
    </row>
    <row r="459" spans="1:60" s="1" customFormat="1" ht="15.75" customHeight="1">
      <c r="A459" s="270"/>
      <c r="B459" s="267"/>
      <c r="C459" s="267"/>
      <c r="D459" s="267"/>
      <c r="E459" s="29"/>
      <c r="F459" s="963" t="s">
        <v>312</v>
      </c>
      <c r="G459" s="963"/>
      <c r="H459" s="963"/>
      <c r="I459" s="963"/>
      <c r="J459" s="963"/>
      <c r="K459" s="963"/>
      <c r="L459" s="963"/>
      <c r="M459" s="915" t="s">
        <v>580</v>
      </c>
      <c r="N459" s="915"/>
      <c r="O459" s="915"/>
      <c r="P459" s="915"/>
      <c r="Q459" s="915"/>
      <c r="R459" s="915"/>
      <c r="S459" s="915"/>
      <c r="T459" s="915"/>
      <c r="U459" s="915"/>
      <c r="V459" s="915"/>
      <c r="W459" s="915"/>
      <c r="X459" s="915"/>
      <c r="Y459" s="915"/>
      <c r="Z459" s="915"/>
      <c r="AA459" s="915"/>
      <c r="AB459" s="915"/>
      <c r="AC459" s="915"/>
      <c r="AD459" s="915"/>
      <c r="AE459" s="915"/>
      <c r="AF459" s="915"/>
      <c r="AG459" s="915"/>
      <c r="AH459" s="915"/>
      <c r="AI459" s="915"/>
      <c r="AJ459" s="915"/>
      <c r="AK459" s="915"/>
      <c r="AL459" s="915"/>
      <c r="AM459" s="915"/>
      <c r="AN459" s="915"/>
      <c r="AO459" s="915"/>
      <c r="AP459" s="915"/>
      <c r="AQ459" s="915"/>
      <c r="AR459" s="915"/>
      <c r="AS459" s="915"/>
      <c r="AT459" s="915"/>
      <c r="AU459" s="915"/>
      <c r="AV459" s="915"/>
      <c r="AW459" s="915"/>
      <c r="AX459" s="915"/>
      <c r="AY459" s="915"/>
      <c r="AZ459" s="915"/>
      <c r="BA459" s="251"/>
      <c r="BB459" s="251"/>
      <c r="BC459" s="776"/>
      <c r="BD459" s="251"/>
      <c r="BE459" s="728"/>
      <c r="BF459" s="186"/>
      <c r="BG459" s="186"/>
      <c r="BH459" s="186"/>
    </row>
    <row r="460" spans="1:60" s="507" customFormat="1" ht="12" customHeight="1" thickBot="1">
      <c r="A460" s="500"/>
      <c r="B460" s="501"/>
      <c r="C460" s="501"/>
      <c r="D460" s="501"/>
      <c r="E460" s="502"/>
      <c r="F460" s="502"/>
      <c r="G460" s="502"/>
      <c r="H460" s="502"/>
      <c r="I460" s="502"/>
      <c r="J460" s="503"/>
      <c r="K460" s="503"/>
      <c r="L460" s="503"/>
      <c r="M460" s="503"/>
      <c r="N460" s="503"/>
      <c r="O460" s="503"/>
      <c r="P460" s="503"/>
      <c r="Q460" s="504"/>
      <c r="R460" s="505"/>
      <c r="S460" s="505"/>
      <c r="T460" s="505"/>
      <c r="U460" s="506"/>
      <c r="V460" s="506"/>
      <c r="W460" s="506"/>
      <c r="X460" s="505"/>
      <c r="Y460" s="505"/>
      <c r="Z460" s="505"/>
      <c r="AA460" s="505"/>
      <c r="AB460" s="505"/>
      <c r="AE460" s="505"/>
      <c r="AF460" s="505"/>
      <c r="AG460" s="505"/>
      <c r="AH460" s="505"/>
      <c r="AI460" s="505"/>
      <c r="AJ460" s="505"/>
      <c r="AK460" s="505"/>
      <c r="AL460" s="508"/>
      <c r="AM460" s="508"/>
      <c r="AN460" s="508"/>
      <c r="AO460" s="508"/>
      <c r="AP460" s="517"/>
      <c r="AQ460" s="509"/>
      <c r="AR460" s="505"/>
      <c r="AS460" s="508"/>
      <c r="AT460" s="508"/>
      <c r="AU460" s="505"/>
      <c r="AV460" s="505"/>
      <c r="AW460" s="505"/>
      <c r="AX460" s="505"/>
      <c r="AY460" s="775"/>
      <c r="AZ460" s="505"/>
      <c r="BA460" s="505"/>
      <c r="BB460" s="505"/>
      <c r="BC460" s="775"/>
      <c r="BD460" s="505"/>
      <c r="BE460" s="729"/>
      <c r="BF460" s="515"/>
      <c r="BG460" s="515"/>
      <c r="BH460" s="515"/>
    </row>
    <row r="461" spans="1:60" ht="39" customHeight="1" thickBot="1">
      <c r="A461" s="886" t="s">
        <v>0</v>
      </c>
      <c r="B461" s="886"/>
      <c r="C461" s="886"/>
      <c r="D461" s="10" t="s">
        <v>1</v>
      </c>
      <c r="E461" s="412" t="s">
        <v>574</v>
      </c>
      <c r="F461" s="887" t="s">
        <v>196</v>
      </c>
      <c r="G461" s="888"/>
      <c r="H461" s="888"/>
      <c r="I461" s="889"/>
      <c r="J461" s="890" t="s">
        <v>195</v>
      </c>
      <c r="K461" s="888"/>
      <c r="L461" s="888"/>
      <c r="M461" s="888"/>
      <c r="N461" s="888"/>
      <c r="O461" s="891"/>
      <c r="P461" s="414" t="s">
        <v>311</v>
      </c>
      <c r="Q461" s="413" t="s">
        <v>302</v>
      </c>
      <c r="R461" s="408" t="s">
        <v>377</v>
      </c>
      <c r="S461" s="408" t="s">
        <v>179</v>
      </c>
      <c r="T461" s="408" t="s">
        <v>378</v>
      </c>
      <c r="U461" s="409" t="s">
        <v>180</v>
      </c>
      <c r="V461" s="409" t="s">
        <v>379</v>
      </c>
      <c r="W461" s="409" t="s">
        <v>381</v>
      </c>
      <c r="X461" s="408"/>
      <c r="Y461" s="408" t="s">
        <v>421</v>
      </c>
      <c r="Z461" s="410" t="s">
        <v>427</v>
      </c>
      <c r="AA461" s="408" t="s">
        <v>181</v>
      </c>
      <c r="AB461" s="408" t="s">
        <v>380</v>
      </c>
      <c r="AC461" s="411"/>
      <c r="AD461" s="411"/>
      <c r="AE461" s="410" t="s">
        <v>422</v>
      </c>
      <c r="AF461" s="410" t="s">
        <v>437</v>
      </c>
      <c r="AG461" s="410" t="s">
        <v>436</v>
      </c>
      <c r="AH461" s="415" t="s">
        <v>434</v>
      </c>
      <c r="AI461" s="417" t="s">
        <v>465</v>
      </c>
      <c r="AJ461" s="416" t="s">
        <v>435</v>
      </c>
      <c r="AK461" s="410" t="s">
        <v>507</v>
      </c>
      <c r="AL461" s="415" t="s">
        <v>506</v>
      </c>
      <c r="AM461" s="417" t="s">
        <v>571</v>
      </c>
      <c r="AN461" s="427" t="s">
        <v>577</v>
      </c>
      <c r="AO461" s="417" t="s">
        <v>583</v>
      </c>
      <c r="AP461" s="428" t="s">
        <v>591</v>
      </c>
      <c r="AQ461" s="428" t="s">
        <v>644</v>
      </c>
      <c r="AR461" s="426" t="s">
        <v>650</v>
      </c>
      <c r="AS461" s="417" t="s">
        <v>657</v>
      </c>
      <c r="AT461" s="632" t="s">
        <v>732</v>
      </c>
      <c r="AU461" s="640" t="s">
        <v>850</v>
      </c>
      <c r="AV461" s="640" t="s">
        <v>849</v>
      </c>
      <c r="AW461" s="646" t="s">
        <v>785</v>
      </c>
      <c r="AX461" s="498" t="s">
        <v>758</v>
      </c>
      <c r="AY461" s="766" t="s">
        <v>801</v>
      </c>
      <c r="AZ461" s="767" t="s">
        <v>605</v>
      </c>
      <c r="BA461" s="768" t="s">
        <v>781</v>
      </c>
      <c r="BB461" s="768" t="s">
        <v>782</v>
      </c>
      <c r="BC461" s="766" t="s">
        <v>889</v>
      </c>
      <c r="BD461" s="714" t="s">
        <v>843</v>
      </c>
      <c r="BE461" s="714" t="s">
        <v>836</v>
      </c>
      <c r="BF461" s="816" t="s">
        <v>852</v>
      </c>
      <c r="BG461" s="640" t="s">
        <v>853</v>
      </c>
      <c r="BH461" s="766" t="s">
        <v>854</v>
      </c>
    </row>
    <row r="462" spans="1:60" s="507" customFormat="1" ht="28.5" hidden="1">
      <c r="A462" s="12">
        <v>4</v>
      </c>
      <c r="B462" s="13">
        <v>1</v>
      </c>
      <c r="C462" s="13"/>
      <c r="D462" s="11" t="s">
        <v>3</v>
      </c>
      <c r="E462" s="189">
        <v>242</v>
      </c>
      <c r="F462" s="10" t="s">
        <v>81</v>
      </c>
      <c r="G462" s="11" t="s">
        <v>5</v>
      </c>
      <c r="H462" s="11" t="s">
        <v>2</v>
      </c>
      <c r="I462" s="11"/>
      <c r="J462" s="10" t="s">
        <v>6</v>
      </c>
      <c r="K462" s="11" t="s">
        <v>12</v>
      </c>
      <c r="L462" s="154">
        <v>3</v>
      </c>
      <c r="M462" s="144" t="s">
        <v>21</v>
      </c>
      <c r="N462" s="11"/>
      <c r="O462" s="11"/>
      <c r="P462" s="22" t="s">
        <v>7</v>
      </c>
      <c r="Q462" s="21" t="s">
        <v>539</v>
      </c>
      <c r="R462" s="32">
        <v>750</v>
      </c>
      <c r="S462" s="32">
        <v>280</v>
      </c>
      <c r="T462" s="33">
        <v>750</v>
      </c>
      <c r="U462" s="34">
        <v>-639.97</v>
      </c>
      <c r="V462" s="34">
        <v>618.68</v>
      </c>
      <c r="W462" s="143">
        <f>V462/T462</f>
        <v>0.8249066666666666</v>
      </c>
      <c r="X462" s="32"/>
      <c r="Y462" s="32">
        <v>750</v>
      </c>
      <c r="Z462" s="32">
        <v>750</v>
      </c>
      <c r="AA462" s="32">
        <v>750</v>
      </c>
      <c r="AB462" s="32">
        <v>750</v>
      </c>
      <c r="AC462" s="4"/>
      <c r="AD462" s="4"/>
      <c r="AE462" s="32"/>
      <c r="AF462" s="32">
        <v>217.26</v>
      </c>
      <c r="AG462" s="32"/>
      <c r="AH462" s="32"/>
      <c r="AI462" s="32"/>
      <c r="AJ462" s="67"/>
      <c r="AK462" s="67"/>
      <c r="AL462" s="32"/>
      <c r="AM462" s="32"/>
      <c r="AN462" s="32"/>
      <c r="AO462" s="32"/>
      <c r="AP462" s="32"/>
      <c r="AQ462" s="32"/>
      <c r="AR462" s="67"/>
      <c r="AS462" s="32"/>
      <c r="AT462" s="32"/>
      <c r="AU462" s="67"/>
      <c r="AV462" s="32"/>
      <c r="AW462" s="32"/>
      <c r="AX462" s="32"/>
      <c r="AY462" s="234"/>
      <c r="AZ462" s="32"/>
      <c r="BA462" s="119"/>
      <c r="BB462" s="119"/>
      <c r="BC462" s="430"/>
      <c r="BD462" s="119"/>
      <c r="BE462" s="864"/>
      <c r="BF462" s="839"/>
      <c r="BG462" s="840"/>
      <c r="BH462" s="840"/>
    </row>
    <row r="463" spans="1:60" ht="15.75" hidden="1">
      <c r="A463" s="12"/>
      <c r="B463" s="13"/>
      <c r="C463" s="13"/>
      <c r="D463" s="11"/>
      <c r="E463" s="189">
        <v>243</v>
      </c>
      <c r="F463" s="10" t="s">
        <v>81</v>
      </c>
      <c r="G463" s="11" t="s">
        <v>5</v>
      </c>
      <c r="H463" s="11" t="s">
        <v>2</v>
      </c>
      <c r="I463" s="11"/>
      <c r="J463" s="10" t="s">
        <v>6</v>
      </c>
      <c r="K463" s="11" t="s">
        <v>12</v>
      </c>
      <c r="L463" s="154">
        <v>3</v>
      </c>
      <c r="M463" s="144" t="s">
        <v>32</v>
      </c>
      <c r="N463" s="11"/>
      <c r="O463" s="11"/>
      <c r="P463" s="22" t="s">
        <v>7</v>
      </c>
      <c r="Q463" s="339" t="s">
        <v>567</v>
      </c>
      <c r="R463" s="32"/>
      <c r="S463" s="32"/>
      <c r="T463" s="33"/>
      <c r="U463" s="34"/>
      <c r="V463" s="34"/>
      <c r="W463" s="143"/>
      <c r="X463" s="32"/>
      <c r="Y463" s="32"/>
      <c r="Z463" s="32"/>
      <c r="AA463" s="32"/>
      <c r="AB463" s="32"/>
      <c r="AE463" s="32"/>
      <c r="AF463" s="32"/>
      <c r="AG463" s="32"/>
      <c r="AH463" s="32"/>
      <c r="AI463" s="32"/>
      <c r="AJ463" s="67"/>
      <c r="AK463" s="67"/>
      <c r="AL463" s="32"/>
      <c r="AM463" s="32">
        <v>2500</v>
      </c>
      <c r="AN463" s="32">
        <v>2500</v>
      </c>
      <c r="AO463" s="32">
        <v>2500</v>
      </c>
      <c r="AP463" s="32">
        <v>0</v>
      </c>
      <c r="AQ463" s="32">
        <v>0</v>
      </c>
      <c r="AR463" s="67">
        <v>2500</v>
      </c>
      <c r="AS463" s="32"/>
      <c r="AT463" s="32">
        <v>5000</v>
      </c>
      <c r="AU463" s="32"/>
      <c r="AV463" s="32"/>
      <c r="AW463" s="32"/>
      <c r="AX463" s="32"/>
      <c r="AY463" s="234">
        <v>0</v>
      </c>
      <c r="AZ463" s="32"/>
      <c r="BA463" s="32">
        <v>0</v>
      </c>
      <c r="BB463" s="32">
        <v>0</v>
      </c>
      <c r="BC463" s="234">
        <v>0</v>
      </c>
      <c r="BD463" s="234"/>
      <c r="BE463" s="189"/>
      <c r="BF463" s="822"/>
      <c r="BG463" s="33"/>
      <c r="BH463" s="33"/>
    </row>
    <row r="464" spans="1:60" ht="15.75" customHeight="1">
      <c r="A464" s="12">
        <v>4</v>
      </c>
      <c r="B464" s="13">
        <v>1</v>
      </c>
      <c r="C464" s="13"/>
      <c r="D464" s="11" t="s">
        <v>3</v>
      </c>
      <c r="E464" s="189">
        <v>270</v>
      </c>
      <c r="F464" s="10" t="s">
        <v>81</v>
      </c>
      <c r="G464" s="11" t="s">
        <v>5</v>
      </c>
      <c r="H464" s="11" t="s">
        <v>2</v>
      </c>
      <c r="I464" s="11"/>
      <c r="J464" s="10" t="s">
        <v>6</v>
      </c>
      <c r="K464" s="11" t="s">
        <v>12</v>
      </c>
      <c r="L464" s="154">
        <v>4</v>
      </c>
      <c r="M464" s="144" t="s">
        <v>13</v>
      </c>
      <c r="N464" s="11"/>
      <c r="O464" s="11"/>
      <c r="P464" s="22" t="s">
        <v>7</v>
      </c>
      <c r="Q464" s="79" t="s">
        <v>472</v>
      </c>
      <c r="R464" s="32">
        <v>750</v>
      </c>
      <c r="S464" s="32">
        <v>280</v>
      </c>
      <c r="T464" s="33">
        <v>750</v>
      </c>
      <c r="U464" s="34">
        <v>-639.97</v>
      </c>
      <c r="V464" s="34">
        <v>618.68</v>
      </c>
      <c r="W464" s="143">
        <f>V464/T464</f>
        <v>0.8249066666666666</v>
      </c>
      <c r="X464" s="32"/>
      <c r="Y464" s="32">
        <v>750</v>
      </c>
      <c r="Z464" s="32">
        <v>750</v>
      </c>
      <c r="AA464" s="32">
        <v>750</v>
      </c>
      <c r="AB464" s="32">
        <v>750</v>
      </c>
      <c r="AE464" s="32"/>
      <c r="AF464" s="32">
        <v>639.97</v>
      </c>
      <c r="AG464" s="32">
        <f>Z464+AE464</f>
        <v>750</v>
      </c>
      <c r="AH464" s="32"/>
      <c r="AI464" s="32">
        <v>50</v>
      </c>
      <c r="AJ464" s="67">
        <f>AG464</f>
        <v>750</v>
      </c>
      <c r="AK464" s="32">
        <v>32</v>
      </c>
      <c r="AL464" s="32">
        <v>31.81</v>
      </c>
      <c r="AM464" s="32">
        <v>50</v>
      </c>
      <c r="AN464" s="32">
        <v>50</v>
      </c>
      <c r="AO464" s="32">
        <v>100</v>
      </c>
      <c r="AP464" s="32">
        <v>100</v>
      </c>
      <c r="AQ464" s="32">
        <v>100</v>
      </c>
      <c r="AR464" s="67">
        <v>100</v>
      </c>
      <c r="AS464" s="32">
        <v>10.35</v>
      </c>
      <c r="AT464" s="32">
        <v>100</v>
      </c>
      <c r="AU464" s="32">
        <v>97</v>
      </c>
      <c r="AV464" s="32">
        <v>95.15</v>
      </c>
      <c r="AW464" s="682">
        <v>95.2</v>
      </c>
      <c r="AX464" s="32">
        <v>80</v>
      </c>
      <c r="AY464" s="234">
        <v>100</v>
      </c>
      <c r="AZ464" s="32">
        <v>100</v>
      </c>
      <c r="BA464" s="32">
        <v>100</v>
      </c>
      <c r="BB464" s="32">
        <v>100</v>
      </c>
      <c r="BC464" s="234">
        <v>100</v>
      </c>
      <c r="BD464" s="234">
        <v>100</v>
      </c>
      <c r="BE464" s="731">
        <f>BD464/BC464*100</f>
        <v>100</v>
      </c>
      <c r="BF464" s="822">
        <v>100</v>
      </c>
      <c r="BG464" s="33">
        <v>100</v>
      </c>
      <c r="BH464" s="33">
        <v>100</v>
      </c>
    </row>
    <row r="465" spans="1:60" ht="15.75" customHeight="1">
      <c r="A465" s="12"/>
      <c r="B465" s="13"/>
      <c r="C465" s="13"/>
      <c r="D465" s="11"/>
      <c r="E465" s="189">
        <v>271</v>
      </c>
      <c r="F465" s="10" t="s">
        <v>81</v>
      </c>
      <c r="G465" s="11" t="s">
        <v>5</v>
      </c>
      <c r="H465" s="11" t="s">
        <v>2</v>
      </c>
      <c r="I465" s="11"/>
      <c r="J465" s="206">
        <v>6</v>
      </c>
      <c r="K465" s="154">
        <v>3</v>
      </c>
      <c r="L465" s="154">
        <v>5</v>
      </c>
      <c r="M465" s="210" t="s">
        <v>19</v>
      </c>
      <c r="N465" s="11"/>
      <c r="O465" s="11"/>
      <c r="P465" s="182">
        <v>41</v>
      </c>
      <c r="Q465" s="79" t="s">
        <v>754</v>
      </c>
      <c r="R465" s="32"/>
      <c r="S465" s="32"/>
      <c r="T465" s="33"/>
      <c r="U465" s="34"/>
      <c r="V465" s="34"/>
      <c r="W465" s="143"/>
      <c r="X465" s="32"/>
      <c r="Y465" s="32"/>
      <c r="Z465" s="32"/>
      <c r="AA465" s="32"/>
      <c r="AB465" s="32"/>
      <c r="AE465" s="32"/>
      <c r="AF465" s="32"/>
      <c r="AG465" s="32"/>
      <c r="AH465" s="32"/>
      <c r="AI465" s="32"/>
      <c r="AJ465" s="67"/>
      <c r="AK465" s="32"/>
      <c r="AL465" s="32"/>
      <c r="AM465" s="32"/>
      <c r="AN465" s="32"/>
      <c r="AO465" s="32"/>
      <c r="AP465" s="32"/>
      <c r="AQ465" s="32"/>
      <c r="AR465" s="67"/>
      <c r="AS465" s="32"/>
      <c r="AT465" s="32"/>
      <c r="AU465" s="32"/>
      <c r="AV465" s="32">
        <v>57.13</v>
      </c>
      <c r="AW465" s="682">
        <v>98.5</v>
      </c>
      <c r="AX465" s="32">
        <v>57.13</v>
      </c>
      <c r="AY465" s="234"/>
      <c r="AZ465" s="32"/>
      <c r="BA465" s="32">
        <v>0</v>
      </c>
      <c r="BB465" s="32">
        <v>0</v>
      </c>
      <c r="BC465" s="234">
        <v>24</v>
      </c>
      <c r="BD465" s="234">
        <v>24</v>
      </c>
      <c r="BE465" s="731">
        <f>BD465/BC465*100</f>
        <v>100</v>
      </c>
      <c r="BF465" s="822"/>
      <c r="BG465" s="33"/>
      <c r="BH465" s="33"/>
    </row>
    <row r="466" spans="1:60" ht="15.75" customHeight="1">
      <c r="A466" s="331">
        <v>4</v>
      </c>
      <c r="B466" s="332">
        <v>1</v>
      </c>
      <c r="C466" s="332"/>
      <c r="D466" s="333" t="s">
        <v>3</v>
      </c>
      <c r="E466" s="189">
        <v>272</v>
      </c>
      <c r="F466" s="10" t="s">
        <v>81</v>
      </c>
      <c r="G466" s="11" t="s">
        <v>5</v>
      </c>
      <c r="H466" s="11" t="s">
        <v>2</v>
      </c>
      <c r="I466" s="11"/>
      <c r="J466" s="10" t="s">
        <v>6</v>
      </c>
      <c r="K466" s="11" t="s">
        <v>12</v>
      </c>
      <c r="L466" s="11" t="s">
        <v>24</v>
      </c>
      <c r="M466" s="11" t="s">
        <v>19</v>
      </c>
      <c r="N466" s="11"/>
      <c r="O466" s="11"/>
      <c r="P466" s="22" t="s">
        <v>7</v>
      </c>
      <c r="Q466" s="79" t="s">
        <v>112</v>
      </c>
      <c r="R466" s="334">
        <v>750</v>
      </c>
      <c r="S466" s="334">
        <v>280</v>
      </c>
      <c r="T466" s="335">
        <v>750</v>
      </c>
      <c r="U466" s="336">
        <v>-639.97</v>
      </c>
      <c r="V466" s="336">
        <v>618.68</v>
      </c>
      <c r="W466" s="337">
        <f>V466/T466</f>
        <v>0.8249066666666666</v>
      </c>
      <c r="X466" s="334"/>
      <c r="Y466" s="334">
        <v>750</v>
      </c>
      <c r="Z466" s="334">
        <v>750</v>
      </c>
      <c r="AA466" s="334">
        <v>750</v>
      </c>
      <c r="AB466" s="334">
        <v>750</v>
      </c>
      <c r="AC466" s="240"/>
      <c r="AD466" s="240"/>
      <c r="AE466" s="334"/>
      <c r="AF466" s="334">
        <v>639.97</v>
      </c>
      <c r="AG466" s="334">
        <f>Z466+AE466</f>
        <v>750</v>
      </c>
      <c r="AH466" s="32">
        <v>743.04</v>
      </c>
      <c r="AI466" s="32">
        <v>864.72</v>
      </c>
      <c r="AJ466" s="67">
        <f>AG466</f>
        <v>750</v>
      </c>
      <c r="AK466" s="32">
        <v>800</v>
      </c>
      <c r="AL466" s="32">
        <v>720.96</v>
      </c>
      <c r="AM466" s="32">
        <v>800</v>
      </c>
      <c r="AN466" s="32">
        <v>800</v>
      </c>
      <c r="AO466" s="32">
        <v>800</v>
      </c>
      <c r="AP466" s="32">
        <v>800</v>
      </c>
      <c r="AQ466" s="32">
        <v>1040</v>
      </c>
      <c r="AR466" s="67">
        <v>600</v>
      </c>
      <c r="AS466" s="32">
        <v>990.8</v>
      </c>
      <c r="AT466" s="32">
        <v>600</v>
      </c>
      <c r="AU466" s="32">
        <v>620</v>
      </c>
      <c r="AV466" s="32">
        <v>600.24</v>
      </c>
      <c r="AW466" s="682">
        <v>96.8</v>
      </c>
      <c r="AX466" s="32">
        <v>386.88</v>
      </c>
      <c r="AY466" s="234">
        <v>620</v>
      </c>
      <c r="AZ466" s="32">
        <v>620</v>
      </c>
      <c r="BA466" s="32">
        <v>620</v>
      </c>
      <c r="BB466" s="32">
        <v>620</v>
      </c>
      <c r="BC466" s="234">
        <v>620</v>
      </c>
      <c r="BD466" s="234">
        <v>467.16</v>
      </c>
      <c r="BE466" s="731">
        <f>BD466/BC466*100</f>
        <v>75.34838709677419</v>
      </c>
      <c r="BF466" s="822">
        <v>620</v>
      </c>
      <c r="BG466" s="33">
        <v>620</v>
      </c>
      <c r="BH466" s="33">
        <v>620</v>
      </c>
    </row>
    <row r="467" spans="1:60" s="511" customFormat="1" ht="15.75">
      <c r="A467" s="35">
        <v>4</v>
      </c>
      <c r="B467" s="36">
        <v>1</v>
      </c>
      <c r="C467" s="36"/>
      <c r="D467" s="37" t="s">
        <v>10</v>
      </c>
      <c r="E467" s="36">
        <v>273</v>
      </c>
      <c r="F467" s="38" t="s">
        <v>81</v>
      </c>
      <c r="G467" s="37" t="s">
        <v>5</v>
      </c>
      <c r="H467" s="37" t="s">
        <v>2</v>
      </c>
      <c r="I467" s="37"/>
      <c r="J467" s="38" t="s">
        <v>6</v>
      </c>
      <c r="K467" s="37" t="s">
        <v>12</v>
      </c>
      <c r="L467" s="37"/>
      <c r="M467" s="37"/>
      <c r="N467" s="37"/>
      <c r="O467" s="37"/>
      <c r="P467" s="39"/>
      <c r="Q467" s="84" t="s">
        <v>188</v>
      </c>
      <c r="R467" s="40">
        <f>R466</f>
        <v>750</v>
      </c>
      <c r="S467" s="40">
        <v>500</v>
      </c>
      <c r="T467" s="40">
        <f>T466</f>
        <v>750</v>
      </c>
      <c r="U467" s="41">
        <v>-857.23</v>
      </c>
      <c r="V467" s="41">
        <f>V466</f>
        <v>618.68</v>
      </c>
      <c r="W467" s="145">
        <f>V467/T467</f>
        <v>0.8249066666666666</v>
      </c>
      <c r="X467" s="40">
        <f>SUM(X466:X466)</f>
        <v>0</v>
      </c>
      <c r="Y467" s="40">
        <f>SUM(Y466:Y466)</f>
        <v>750</v>
      </c>
      <c r="Z467" s="40">
        <f>SUM(Z466:Z466)</f>
        <v>750</v>
      </c>
      <c r="AA467" s="40">
        <f>SUM(AA466:AA466)</f>
        <v>750</v>
      </c>
      <c r="AB467" s="40">
        <f>SUM(AB466:AB466)</f>
        <v>750</v>
      </c>
      <c r="AC467" s="42"/>
      <c r="AD467" s="42"/>
      <c r="AE467" s="40">
        <f>SUM(AE466:AE466)</f>
        <v>0</v>
      </c>
      <c r="AF467" s="40">
        <f aca="true" t="shared" si="130" ref="AF467:AK467">SUM(AF462:AF466)</f>
        <v>1497.2</v>
      </c>
      <c r="AG467" s="40">
        <f t="shared" si="130"/>
        <v>1500</v>
      </c>
      <c r="AH467" s="40">
        <f t="shared" si="130"/>
        <v>743.04</v>
      </c>
      <c r="AI467" s="40">
        <f t="shared" si="130"/>
        <v>914.72</v>
      </c>
      <c r="AJ467" s="40">
        <f t="shared" si="130"/>
        <v>1500</v>
      </c>
      <c r="AK467" s="40">
        <f t="shared" si="130"/>
        <v>832</v>
      </c>
      <c r="AL467" s="40">
        <f>SUM(AL463:AL466)</f>
        <v>752.77</v>
      </c>
      <c r="AM467" s="40">
        <f aca="true" t="shared" si="131" ref="AM467:AR467">SUM(AM462:AM466)</f>
        <v>3350</v>
      </c>
      <c r="AN467" s="40">
        <f t="shared" si="131"/>
        <v>3350</v>
      </c>
      <c r="AO467" s="40">
        <f t="shared" si="131"/>
        <v>3400</v>
      </c>
      <c r="AP467" s="40">
        <f t="shared" si="131"/>
        <v>900</v>
      </c>
      <c r="AQ467" s="40">
        <f t="shared" si="131"/>
        <v>1140</v>
      </c>
      <c r="AR467" s="177">
        <f t="shared" si="131"/>
        <v>3200</v>
      </c>
      <c r="AS467" s="40">
        <f>SUM(AS463:AS466)</f>
        <v>1001.15</v>
      </c>
      <c r="AT467" s="40">
        <f>SUM(AT462:AT466)</f>
        <v>5700</v>
      </c>
      <c r="AU467" s="40">
        <f>SUM(AU462:AU466)</f>
        <v>717</v>
      </c>
      <c r="AV467" s="40">
        <f aca="true" t="shared" si="132" ref="AV467:BH467">SUM(AV462:AV466)</f>
        <v>752.52</v>
      </c>
      <c r="AW467" s="40">
        <f t="shared" si="132"/>
        <v>290.5</v>
      </c>
      <c r="AX467" s="40">
        <f t="shared" si="132"/>
        <v>524.01</v>
      </c>
      <c r="AY467" s="40">
        <f t="shared" si="132"/>
        <v>720</v>
      </c>
      <c r="AZ467" s="40">
        <f t="shared" si="132"/>
        <v>720</v>
      </c>
      <c r="BA467" s="40">
        <f t="shared" si="132"/>
        <v>720</v>
      </c>
      <c r="BB467" s="40">
        <f t="shared" si="132"/>
        <v>720</v>
      </c>
      <c r="BC467" s="40">
        <f t="shared" si="132"/>
        <v>744</v>
      </c>
      <c r="BD467" s="40">
        <f t="shared" si="132"/>
        <v>591.1600000000001</v>
      </c>
      <c r="BE467" s="40">
        <f t="shared" si="132"/>
        <v>275.3483870967742</v>
      </c>
      <c r="BF467" s="40">
        <f t="shared" si="132"/>
        <v>720</v>
      </c>
      <c r="BG467" s="40">
        <f t="shared" si="132"/>
        <v>720</v>
      </c>
      <c r="BH467" s="40">
        <f t="shared" si="132"/>
        <v>720</v>
      </c>
    </row>
    <row r="468" spans="1:60" ht="15.75" customHeight="1">
      <c r="A468" s="51">
        <v>3</v>
      </c>
      <c r="B468" s="52">
        <v>4</v>
      </c>
      <c r="C468" s="52"/>
      <c r="D468" s="3" t="s">
        <v>10</v>
      </c>
      <c r="E468" s="722">
        <v>274</v>
      </c>
      <c r="F468" s="901" t="s">
        <v>186</v>
      </c>
      <c r="G468" s="902"/>
      <c r="H468" s="902"/>
      <c r="I468" s="903"/>
      <c r="J468" s="901" t="s">
        <v>233</v>
      </c>
      <c r="K468" s="902"/>
      <c r="L468" s="902"/>
      <c r="M468" s="902"/>
      <c r="N468" s="902"/>
      <c r="O468" s="902"/>
      <c r="P468" s="903"/>
      <c r="Q468" s="191" t="s">
        <v>232</v>
      </c>
      <c r="R468" s="54">
        <f>R467</f>
        <v>750</v>
      </c>
      <c r="S468" s="54">
        <v>2000</v>
      </c>
      <c r="T468" s="54">
        <f>T467</f>
        <v>750</v>
      </c>
      <c r="U468" s="55">
        <v>-14940.15</v>
      </c>
      <c r="V468" s="55">
        <f>V467</f>
        <v>618.68</v>
      </c>
      <c r="W468" s="152">
        <f>V468/T468</f>
        <v>0.8249066666666666</v>
      </c>
      <c r="X468" s="54">
        <f>X467</f>
        <v>0</v>
      </c>
      <c r="Y468" s="54">
        <f>Y467</f>
        <v>750</v>
      </c>
      <c r="Z468" s="54">
        <f>Z467</f>
        <v>750</v>
      </c>
      <c r="AA468" s="54">
        <f>AA467</f>
        <v>750</v>
      </c>
      <c r="AB468" s="54">
        <f>AB467</f>
        <v>750</v>
      </c>
      <c r="AC468" s="2"/>
      <c r="AD468" s="2"/>
      <c r="AE468" s="54">
        <f aca="true" t="shared" si="133" ref="AE468:AV468">AE467</f>
        <v>0</v>
      </c>
      <c r="AF468" s="54">
        <f t="shared" si="133"/>
        <v>1497.2</v>
      </c>
      <c r="AG468" s="54">
        <f t="shared" si="133"/>
        <v>1500</v>
      </c>
      <c r="AH468" s="54">
        <f t="shared" si="133"/>
        <v>743.04</v>
      </c>
      <c r="AI468" s="64">
        <f>AI467</f>
        <v>914.72</v>
      </c>
      <c r="AJ468" s="64">
        <f t="shared" si="133"/>
        <v>1500</v>
      </c>
      <c r="AK468" s="64">
        <f t="shared" si="133"/>
        <v>832</v>
      </c>
      <c r="AL468" s="64">
        <f t="shared" si="133"/>
        <v>752.77</v>
      </c>
      <c r="AM468" s="64">
        <f>AM467</f>
        <v>3350</v>
      </c>
      <c r="AN468" s="64">
        <f>AN467</f>
        <v>3350</v>
      </c>
      <c r="AO468" s="64">
        <f>AO467</f>
        <v>3400</v>
      </c>
      <c r="AP468" s="64">
        <f>AP467</f>
        <v>900</v>
      </c>
      <c r="AQ468" s="64">
        <f>AQ467</f>
        <v>1140</v>
      </c>
      <c r="AR468" s="54">
        <f t="shared" si="133"/>
        <v>3200</v>
      </c>
      <c r="AS468" s="64">
        <f t="shared" si="133"/>
        <v>1001.15</v>
      </c>
      <c r="AT468" s="64">
        <f t="shared" si="133"/>
        <v>5700</v>
      </c>
      <c r="AU468" s="64">
        <f>AU467</f>
        <v>717</v>
      </c>
      <c r="AV468" s="64">
        <f t="shared" si="133"/>
        <v>752.52</v>
      </c>
      <c r="AW468" s="64"/>
      <c r="AX468" s="64">
        <f>AX467</f>
        <v>524.01</v>
      </c>
      <c r="AY468" s="64">
        <f aca="true" t="shared" si="134" ref="AY468:BH468">AY467</f>
        <v>720</v>
      </c>
      <c r="AZ468" s="64">
        <f t="shared" si="134"/>
        <v>720</v>
      </c>
      <c r="BA468" s="64">
        <f t="shared" si="134"/>
        <v>720</v>
      </c>
      <c r="BB468" s="64">
        <f t="shared" si="134"/>
        <v>720</v>
      </c>
      <c r="BC468" s="64">
        <f t="shared" si="134"/>
        <v>744</v>
      </c>
      <c r="BD468" s="64">
        <f t="shared" si="134"/>
        <v>591.1600000000001</v>
      </c>
      <c r="BE468" s="64">
        <f t="shared" si="134"/>
        <v>275.3483870967742</v>
      </c>
      <c r="BF468" s="64">
        <f t="shared" si="134"/>
        <v>720</v>
      </c>
      <c r="BG468" s="64">
        <f t="shared" si="134"/>
        <v>720</v>
      </c>
      <c r="BH468" s="64">
        <f t="shared" si="134"/>
        <v>720</v>
      </c>
    </row>
    <row r="469" spans="1:56" ht="10.5" customHeight="1">
      <c r="A469" s="537"/>
      <c r="B469" s="538"/>
      <c r="C469" s="538"/>
      <c r="D469" s="538"/>
      <c r="E469" s="538"/>
      <c r="F469" s="538"/>
      <c r="G469" s="538"/>
      <c r="H469" s="538"/>
      <c r="I469" s="538"/>
      <c r="J469" s="538"/>
      <c r="K469" s="538"/>
      <c r="L469" s="538"/>
      <c r="M469" s="538"/>
      <c r="N469" s="538"/>
      <c r="O469" s="538"/>
      <c r="P469" s="538"/>
      <c r="Q469" s="538"/>
      <c r="R469" s="538"/>
      <c r="S469" s="538"/>
      <c r="T469" s="538"/>
      <c r="U469" s="538"/>
      <c r="V469" s="538"/>
      <c r="W469" s="538"/>
      <c r="X469" s="539"/>
      <c r="Y469" s="538"/>
      <c r="Z469" s="538"/>
      <c r="AA469" s="538"/>
      <c r="AB469" s="538"/>
      <c r="AC469" s="511"/>
      <c r="AD469" s="511"/>
      <c r="AE469" s="538"/>
      <c r="AF469" s="538"/>
      <c r="AG469" s="539"/>
      <c r="AH469" s="539"/>
      <c r="AI469" s="539"/>
      <c r="AJ469" s="540"/>
      <c r="AK469" s="540"/>
      <c r="AL469" s="539"/>
      <c r="AM469" s="539"/>
      <c r="AN469" s="539"/>
      <c r="AO469" s="539"/>
      <c r="AP469" s="539"/>
      <c r="AQ469" s="539"/>
      <c r="AR469" s="540"/>
      <c r="AS469" s="539"/>
      <c r="AT469" s="539"/>
      <c r="AU469" s="540"/>
      <c r="AV469" s="539"/>
      <c r="AW469" s="539"/>
      <c r="AX469" s="539"/>
      <c r="AY469" s="783"/>
      <c r="AZ469" s="539"/>
      <c r="BA469" s="665"/>
      <c r="BB469" s="665"/>
      <c r="BC469" s="783"/>
      <c r="BD469" s="539"/>
    </row>
    <row r="470" spans="1:56" ht="18.75">
      <c r="A470" s="74"/>
      <c r="B470" s="74"/>
      <c r="C470" s="74"/>
      <c r="D470" s="74"/>
      <c r="E470" s="74"/>
      <c r="F470" s="74"/>
      <c r="G470" s="74"/>
      <c r="H470" s="73" t="s">
        <v>234</v>
      </c>
      <c r="I470" s="73"/>
      <c r="J470" s="73"/>
      <c r="K470" s="73"/>
      <c r="L470" s="73"/>
      <c r="M470" s="73"/>
      <c r="N470" s="73"/>
      <c r="O470" s="74"/>
      <c r="P470" s="74"/>
      <c r="Q470" s="74" t="s">
        <v>235</v>
      </c>
      <c r="R470" s="75"/>
      <c r="S470" s="75"/>
      <c r="T470" s="75"/>
      <c r="U470" s="76"/>
      <c r="V470" s="76"/>
      <c r="W470" s="76"/>
      <c r="X470" s="75"/>
      <c r="Y470" s="75"/>
      <c r="Z470" s="75"/>
      <c r="AA470" s="75"/>
      <c r="AB470" s="75"/>
      <c r="AC470" s="74"/>
      <c r="AD470" s="74"/>
      <c r="AE470" s="75"/>
      <c r="AF470" s="75"/>
      <c r="AG470" s="75"/>
      <c r="AH470" s="75"/>
      <c r="AI470" s="75"/>
      <c r="AJ470" s="75"/>
      <c r="AK470" s="75"/>
      <c r="AL470" s="200"/>
      <c r="AM470" s="200"/>
      <c r="AN470" s="200"/>
      <c r="AO470" s="200"/>
      <c r="AP470" s="200"/>
      <c r="AQ470" s="200"/>
      <c r="AR470" s="75"/>
      <c r="AS470" s="200"/>
      <c r="AT470" s="200"/>
      <c r="AU470" s="75"/>
      <c r="AV470" s="75"/>
      <c r="AW470" s="75"/>
      <c r="AX470" s="75"/>
      <c r="AY470" s="774"/>
      <c r="AZ470" s="75"/>
      <c r="BA470" s="75"/>
      <c r="BB470" s="75"/>
      <c r="BC470" s="774"/>
      <c r="BD470" s="75"/>
    </row>
    <row r="471" spans="1:56" ht="10.5" customHeight="1">
      <c r="A471" s="504"/>
      <c r="B471" s="504"/>
      <c r="C471" s="504"/>
      <c r="D471" s="504"/>
      <c r="E471" s="504"/>
      <c r="F471" s="504"/>
      <c r="G471" s="504"/>
      <c r="H471" s="504"/>
      <c r="I471" s="504"/>
      <c r="J471" s="507"/>
      <c r="K471" s="504"/>
      <c r="L471" s="504"/>
      <c r="M471" s="504"/>
      <c r="N471" s="504"/>
      <c r="O471" s="504"/>
      <c r="P471" s="504"/>
      <c r="Q471" s="504"/>
      <c r="R471" s="505"/>
      <c r="S471" s="505"/>
      <c r="T471" s="505"/>
      <c r="U471" s="506"/>
      <c r="V471" s="506"/>
      <c r="W471" s="506"/>
      <c r="X471" s="505"/>
      <c r="Y471" s="505"/>
      <c r="Z471" s="505"/>
      <c r="AA471" s="505"/>
      <c r="AB471" s="505"/>
      <c r="AC471" s="507"/>
      <c r="AD471" s="507"/>
      <c r="AE471" s="505"/>
      <c r="AF471" s="505"/>
      <c r="AG471" s="505"/>
      <c r="AH471" s="505"/>
      <c r="AI471" s="505"/>
      <c r="AJ471" s="505"/>
      <c r="AK471" s="505"/>
      <c r="AL471" s="508"/>
      <c r="AM471" s="508"/>
      <c r="AN471" s="508"/>
      <c r="AO471" s="508"/>
      <c r="AP471" s="508"/>
      <c r="AQ471" s="508"/>
      <c r="AR471" s="505"/>
      <c r="AS471" s="508"/>
      <c r="AT471" s="508"/>
      <c r="AU471" s="505"/>
      <c r="AV471" s="505"/>
      <c r="AW471" s="505"/>
      <c r="AX471" s="505"/>
      <c r="AY471" s="775"/>
      <c r="AZ471" s="505"/>
      <c r="BA471" s="505"/>
      <c r="BB471" s="505"/>
      <c r="BC471" s="775"/>
      <c r="BD471" s="505"/>
    </row>
    <row r="472" spans="1:60" ht="15.75" customHeight="1">
      <c r="A472" s="14" t="s">
        <v>305</v>
      </c>
      <c r="B472" s="26"/>
      <c r="C472" s="26"/>
      <c r="D472" s="26"/>
      <c r="E472" s="379"/>
      <c r="F472" s="896" t="s">
        <v>305</v>
      </c>
      <c r="G472" s="896"/>
      <c r="H472" s="896"/>
      <c r="I472" s="896"/>
      <c r="J472" s="896"/>
      <c r="K472" s="896"/>
      <c r="L472" s="896"/>
      <c r="M472" s="884" t="s">
        <v>343</v>
      </c>
      <c r="N472" s="884"/>
      <c r="O472" s="884"/>
      <c r="P472" s="884"/>
      <c r="Q472" s="884"/>
      <c r="R472" s="884"/>
      <c r="S472" s="884"/>
      <c r="T472" s="884"/>
      <c r="U472" s="884"/>
      <c r="V472" s="884"/>
      <c r="W472" s="884"/>
      <c r="X472" s="884"/>
      <c r="Y472" s="884"/>
      <c r="Z472" s="884"/>
      <c r="AA472" s="884"/>
      <c r="AB472" s="884"/>
      <c r="AC472" s="884"/>
      <c r="AD472" s="884"/>
      <c r="AE472" s="884"/>
      <c r="AF472" s="884"/>
      <c r="AG472" s="884"/>
      <c r="AH472" s="884"/>
      <c r="AI472" s="884"/>
      <c r="AJ472" s="884"/>
      <c r="AK472" s="884"/>
      <c r="AL472" s="884"/>
      <c r="AM472" s="884"/>
      <c r="AN472" s="884"/>
      <c r="AO472" s="884"/>
      <c r="AP472" s="884"/>
      <c r="AQ472" s="884"/>
      <c r="AR472" s="884"/>
      <c r="AS472" s="884"/>
      <c r="AT472" s="884"/>
      <c r="AU472" s="884"/>
      <c r="AV472" s="884"/>
      <c r="AW472" s="884"/>
      <c r="AX472" s="884"/>
      <c r="AY472" s="884"/>
      <c r="AZ472" s="884"/>
      <c r="BA472" s="884"/>
      <c r="BB472" s="884"/>
      <c r="BC472" s="884"/>
      <c r="BD472" s="884"/>
      <c r="BE472" s="884"/>
      <c r="BF472" s="884"/>
      <c r="BG472" s="884"/>
      <c r="BH472" s="884"/>
    </row>
    <row r="473" spans="1:60" ht="15.75" customHeight="1">
      <c r="A473" s="9" t="s">
        <v>306</v>
      </c>
      <c r="B473" s="5"/>
      <c r="C473" s="5"/>
      <c r="D473" s="5"/>
      <c r="E473" s="380"/>
      <c r="F473" s="896" t="s">
        <v>306</v>
      </c>
      <c r="G473" s="896"/>
      <c r="H473" s="896"/>
      <c r="I473" s="896"/>
      <c r="J473" s="896"/>
      <c r="K473" s="896"/>
      <c r="L473" s="896"/>
      <c r="M473" s="884" t="s">
        <v>622</v>
      </c>
      <c r="N473" s="884"/>
      <c r="O473" s="884"/>
      <c r="P473" s="884"/>
      <c r="Q473" s="884"/>
      <c r="R473" s="884"/>
      <c r="S473" s="884"/>
      <c r="T473" s="884"/>
      <c r="U473" s="884"/>
      <c r="V473" s="884"/>
      <c r="W473" s="884"/>
      <c r="X473" s="884"/>
      <c r="Y473" s="884"/>
      <c r="Z473" s="884"/>
      <c r="AA473" s="884"/>
      <c r="AB473" s="884"/>
      <c r="AC473" s="884"/>
      <c r="AD473" s="884"/>
      <c r="AE473" s="884"/>
      <c r="AF473" s="884"/>
      <c r="AG473" s="884"/>
      <c r="AH473" s="884"/>
      <c r="AI473" s="884"/>
      <c r="AJ473" s="884"/>
      <c r="AK473" s="884"/>
      <c r="AL473" s="884"/>
      <c r="AM473" s="884"/>
      <c r="AN473" s="884"/>
      <c r="AO473" s="884"/>
      <c r="AP473" s="884"/>
      <c r="AQ473" s="884"/>
      <c r="AR473" s="884"/>
      <c r="AS473" s="884"/>
      <c r="AT473" s="884"/>
      <c r="AU473" s="884"/>
      <c r="AV473" s="884"/>
      <c r="AW473" s="884"/>
      <c r="AX473" s="884"/>
      <c r="AY473" s="884"/>
      <c r="AZ473" s="884"/>
      <c r="BA473" s="884"/>
      <c r="BB473" s="884"/>
      <c r="BC473" s="884"/>
      <c r="BD473" s="884"/>
      <c r="BE473" s="884"/>
      <c r="BF473" s="884"/>
      <c r="BG473" s="884"/>
      <c r="BH473" s="884"/>
    </row>
    <row r="474" spans="1:60" ht="15.75" customHeight="1">
      <c r="A474" s="8" t="s">
        <v>307</v>
      </c>
      <c r="B474" s="5"/>
      <c r="C474" s="5"/>
      <c r="D474" s="5"/>
      <c r="E474" s="379"/>
      <c r="F474" s="896" t="s">
        <v>307</v>
      </c>
      <c r="G474" s="896"/>
      <c r="H474" s="896"/>
      <c r="I474" s="896"/>
      <c r="J474" s="896"/>
      <c r="K474" s="896"/>
      <c r="L474" s="896"/>
      <c r="M474" s="884" t="s">
        <v>344</v>
      </c>
      <c r="N474" s="884"/>
      <c r="O474" s="884"/>
      <c r="P474" s="884"/>
      <c r="Q474" s="884"/>
      <c r="R474" s="884"/>
      <c r="S474" s="884"/>
      <c r="T474" s="884"/>
      <c r="U474" s="884"/>
      <c r="V474" s="884"/>
      <c r="W474" s="884"/>
      <c r="X474" s="884"/>
      <c r="Y474" s="884"/>
      <c r="Z474" s="884"/>
      <c r="AA474" s="884"/>
      <c r="AB474" s="884"/>
      <c r="AC474" s="884"/>
      <c r="AD474" s="884"/>
      <c r="AE474" s="884"/>
      <c r="AF474" s="884"/>
      <c r="AG474" s="884"/>
      <c r="AH474" s="884"/>
      <c r="AI474" s="884"/>
      <c r="AJ474" s="884"/>
      <c r="AK474" s="884"/>
      <c r="AL474" s="884"/>
      <c r="AM474" s="884"/>
      <c r="AN474" s="884"/>
      <c r="AO474" s="884"/>
      <c r="AP474" s="884"/>
      <c r="AQ474" s="884"/>
      <c r="AR474" s="884"/>
      <c r="AS474" s="884"/>
      <c r="AT474" s="884"/>
      <c r="AU474" s="884"/>
      <c r="AV474" s="884"/>
      <c r="AW474" s="884"/>
      <c r="AX474" s="884"/>
      <c r="AY474" s="884"/>
      <c r="AZ474" s="884"/>
      <c r="BA474" s="884"/>
      <c r="BB474" s="884"/>
      <c r="BC474" s="884"/>
      <c r="BD474" s="884"/>
      <c r="BE474" s="884"/>
      <c r="BF474" s="884"/>
      <c r="BG474" s="884"/>
      <c r="BH474" s="884"/>
    </row>
    <row r="475" spans="1:56" ht="10.5" customHeight="1" thickBot="1">
      <c r="A475" s="500"/>
      <c r="B475" s="501"/>
      <c r="C475" s="501"/>
      <c r="D475" s="501"/>
      <c r="E475" s="502"/>
      <c r="F475" s="502"/>
      <c r="G475" s="502"/>
      <c r="H475" s="502"/>
      <c r="I475" s="502"/>
      <c r="J475" s="503"/>
      <c r="K475" s="503"/>
      <c r="L475" s="503"/>
      <c r="M475" s="503"/>
      <c r="N475" s="503"/>
      <c r="O475" s="503"/>
      <c r="P475" s="503"/>
      <c r="Q475" s="504"/>
      <c r="R475" s="505"/>
      <c r="S475" s="505"/>
      <c r="T475" s="505"/>
      <c r="U475" s="506"/>
      <c r="V475" s="506"/>
      <c r="W475" s="506"/>
      <c r="X475" s="505"/>
      <c r="Y475" s="505"/>
      <c r="Z475" s="505"/>
      <c r="AA475" s="505"/>
      <c r="AB475" s="505"/>
      <c r="AC475" s="507"/>
      <c r="AD475" s="507"/>
      <c r="AE475" s="505"/>
      <c r="AF475" s="505"/>
      <c r="AG475" s="505"/>
      <c r="AH475" s="505"/>
      <c r="AI475" s="505"/>
      <c r="AJ475" s="505"/>
      <c r="AK475" s="505"/>
      <c r="AL475" s="508"/>
      <c r="AM475" s="508"/>
      <c r="AN475" s="508"/>
      <c r="AO475" s="508"/>
      <c r="AP475" s="508"/>
      <c r="AQ475" s="508"/>
      <c r="AR475" s="505"/>
      <c r="AS475" s="508"/>
      <c r="AT475" s="508"/>
      <c r="AU475" s="505"/>
      <c r="AV475" s="505"/>
      <c r="AW475" s="505"/>
      <c r="AX475" s="505"/>
      <c r="AY475" s="775"/>
      <c r="AZ475" s="505"/>
      <c r="BA475" s="505"/>
      <c r="BB475" s="505"/>
      <c r="BC475" s="775"/>
      <c r="BD475" s="505"/>
    </row>
    <row r="476" spans="1:60" ht="39" customHeight="1" thickBot="1">
      <c r="A476" s="886" t="s">
        <v>0</v>
      </c>
      <c r="B476" s="886"/>
      <c r="C476" s="886"/>
      <c r="D476" s="10" t="s">
        <v>1</v>
      </c>
      <c r="E476" s="412" t="s">
        <v>574</v>
      </c>
      <c r="F476" s="887" t="s">
        <v>196</v>
      </c>
      <c r="G476" s="888"/>
      <c r="H476" s="888"/>
      <c r="I476" s="889"/>
      <c r="J476" s="890" t="s">
        <v>195</v>
      </c>
      <c r="K476" s="888"/>
      <c r="L476" s="888"/>
      <c r="M476" s="888"/>
      <c r="N476" s="888"/>
      <c r="O476" s="891"/>
      <c r="P476" s="414" t="s">
        <v>311</v>
      </c>
      <c r="Q476" s="413" t="s">
        <v>302</v>
      </c>
      <c r="R476" s="408" t="s">
        <v>377</v>
      </c>
      <c r="S476" s="408" t="s">
        <v>179</v>
      </c>
      <c r="T476" s="408" t="s">
        <v>378</v>
      </c>
      <c r="U476" s="409" t="s">
        <v>180</v>
      </c>
      <c r="V476" s="409" t="s">
        <v>379</v>
      </c>
      <c r="W476" s="409" t="s">
        <v>381</v>
      </c>
      <c r="X476" s="408"/>
      <c r="Y476" s="408" t="s">
        <v>421</v>
      </c>
      <c r="Z476" s="410" t="s">
        <v>427</v>
      </c>
      <c r="AA476" s="408" t="s">
        <v>181</v>
      </c>
      <c r="AB476" s="408" t="s">
        <v>380</v>
      </c>
      <c r="AC476" s="411"/>
      <c r="AD476" s="411"/>
      <c r="AE476" s="410" t="s">
        <v>422</v>
      </c>
      <c r="AF476" s="410" t="s">
        <v>437</v>
      </c>
      <c r="AG476" s="410" t="s">
        <v>436</v>
      </c>
      <c r="AH476" s="415" t="s">
        <v>434</v>
      </c>
      <c r="AI476" s="417" t="s">
        <v>465</v>
      </c>
      <c r="AJ476" s="416" t="s">
        <v>435</v>
      </c>
      <c r="AK476" s="410" t="s">
        <v>507</v>
      </c>
      <c r="AL476" s="415" t="s">
        <v>506</v>
      </c>
      <c r="AM476" s="417" t="s">
        <v>571</v>
      </c>
      <c r="AN476" s="427" t="s">
        <v>577</v>
      </c>
      <c r="AO476" s="417" t="s">
        <v>583</v>
      </c>
      <c r="AP476" s="428" t="s">
        <v>591</v>
      </c>
      <c r="AQ476" s="428" t="s">
        <v>644</v>
      </c>
      <c r="AR476" s="426" t="s">
        <v>650</v>
      </c>
      <c r="AS476" s="417" t="s">
        <v>657</v>
      </c>
      <c r="AT476" s="632" t="s">
        <v>732</v>
      </c>
      <c r="AU476" s="640" t="s">
        <v>850</v>
      </c>
      <c r="AV476" s="640" t="s">
        <v>849</v>
      </c>
      <c r="AW476" s="646" t="s">
        <v>785</v>
      </c>
      <c r="AX476" s="498" t="s">
        <v>758</v>
      </c>
      <c r="AY476" s="766" t="s">
        <v>801</v>
      </c>
      <c r="AZ476" s="767" t="s">
        <v>605</v>
      </c>
      <c r="BA476" s="768" t="s">
        <v>781</v>
      </c>
      <c r="BB476" s="768" t="s">
        <v>782</v>
      </c>
      <c r="BC476" s="766" t="s">
        <v>889</v>
      </c>
      <c r="BD476" s="714" t="s">
        <v>843</v>
      </c>
      <c r="BE476" s="714" t="s">
        <v>836</v>
      </c>
      <c r="BF476" s="816" t="s">
        <v>852</v>
      </c>
      <c r="BG476" s="640" t="s">
        <v>853</v>
      </c>
      <c r="BH476" s="766" t="s">
        <v>854</v>
      </c>
    </row>
    <row r="477" spans="1:58" ht="15.75" hidden="1">
      <c r="A477" s="12"/>
      <c r="B477" s="13"/>
      <c r="C477" s="13"/>
      <c r="D477" s="11"/>
      <c r="E477" s="189">
        <v>248</v>
      </c>
      <c r="F477" s="10" t="s">
        <v>81</v>
      </c>
      <c r="G477" s="11" t="s">
        <v>11</v>
      </c>
      <c r="H477" s="11" t="s">
        <v>2</v>
      </c>
      <c r="I477" s="11"/>
      <c r="J477" s="10" t="s">
        <v>6</v>
      </c>
      <c r="K477" s="11" t="s">
        <v>12</v>
      </c>
      <c r="L477" s="154">
        <v>1</v>
      </c>
      <c r="M477" s="11" t="s">
        <v>13</v>
      </c>
      <c r="N477" s="11"/>
      <c r="O477" s="11"/>
      <c r="P477" s="22" t="s">
        <v>7</v>
      </c>
      <c r="Q477" s="164" t="s">
        <v>509</v>
      </c>
      <c r="R477" s="103"/>
      <c r="S477" s="103"/>
      <c r="T477" s="103"/>
      <c r="U477" s="115"/>
      <c r="V477" s="115"/>
      <c r="W477" s="115"/>
      <c r="X477" s="103"/>
      <c r="Y477" s="103"/>
      <c r="Z477" s="169"/>
      <c r="AA477" s="103"/>
      <c r="AB477" s="103"/>
      <c r="AE477" s="169"/>
      <c r="AF477" s="169"/>
      <c r="AG477" s="169"/>
      <c r="AH477" s="169"/>
      <c r="AI477" s="169"/>
      <c r="AJ477" s="176"/>
      <c r="AK477" s="32">
        <v>96</v>
      </c>
      <c r="AL477" s="223">
        <v>96</v>
      </c>
      <c r="AM477" s="223">
        <v>100</v>
      </c>
      <c r="AN477" s="223">
        <v>100</v>
      </c>
      <c r="AO477" s="223">
        <v>100</v>
      </c>
      <c r="AP477" s="223">
        <v>100</v>
      </c>
      <c r="AQ477" s="223">
        <v>100</v>
      </c>
      <c r="AR477" s="435">
        <v>100</v>
      </c>
      <c r="AS477" s="192"/>
      <c r="AT477" s="192">
        <v>100</v>
      </c>
      <c r="AU477" s="192"/>
      <c r="AV477" s="192"/>
      <c r="AW477" s="686"/>
      <c r="AX477" s="192"/>
      <c r="AY477" s="699"/>
      <c r="AZ477" s="192"/>
      <c r="BA477" s="674"/>
      <c r="BB477" s="674"/>
      <c r="BC477" s="699"/>
      <c r="BD477" s="699"/>
      <c r="BF477" s="829"/>
    </row>
    <row r="478" spans="1:60" s="23" customFormat="1" ht="15.75" customHeight="1">
      <c r="A478" s="12">
        <v>4</v>
      </c>
      <c r="B478" s="13">
        <v>2</v>
      </c>
      <c r="C478" s="13"/>
      <c r="D478" s="11" t="s">
        <v>3</v>
      </c>
      <c r="E478" s="189">
        <v>276</v>
      </c>
      <c r="F478" s="10" t="s">
        <v>81</v>
      </c>
      <c r="G478" s="11" t="s">
        <v>11</v>
      </c>
      <c r="H478" s="11" t="s">
        <v>2</v>
      </c>
      <c r="I478" s="11"/>
      <c r="J478" s="10" t="s">
        <v>6</v>
      </c>
      <c r="K478" s="11" t="s">
        <v>12</v>
      </c>
      <c r="L478" s="11" t="s">
        <v>11</v>
      </c>
      <c r="M478" s="11" t="s">
        <v>13</v>
      </c>
      <c r="N478" s="11"/>
      <c r="O478" s="11"/>
      <c r="P478" s="22" t="s">
        <v>7</v>
      </c>
      <c r="Q478" s="79" t="s">
        <v>113</v>
      </c>
      <c r="R478" s="32">
        <v>400</v>
      </c>
      <c r="S478" s="32">
        <v>0</v>
      </c>
      <c r="T478" s="33">
        <f>R478+S478</f>
        <v>400</v>
      </c>
      <c r="U478" s="34">
        <v>-247.48</v>
      </c>
      <c r="V478" s="34">
        <v>243.74</v>
      </c>
      <c r="W478" s="143">
        <f aca="true" t="shared" si="135" ref="W478:W511">V478/T478</f>
        <v>0.6093500000000001</v>
      </c>
      <c r="X478" s="32"/>
      <c r="Y478" s="32">
        <v>400</v>
      </c>
      <c r="Z478" s="32">
        <v>400</v>
      </c>
      <c r="AA478" s="32">
        <v>400</v>
      </c>
      <c r="AB478" s="32">
        <v>400</v>
      </c>
      <c r="AC478" s="4"/>
      <c r="AD478" s="4"/>
      <c r="AE478" s="32"/>
      <c r="AF478" s="32">
        <v>247.48</v>
      </c>
      <c r="AG478" s="32">
        <f aca="true" t="shared" si="136" ref="AG478:AG488">Z478+AE478</f>
        <v>400</v>
      </c>
      <c r="AH478" s="32">
        <v>368.47</v>
      </c>
      <c r="AI478" s="32">
        <v>360</v>
      </c>
      <c r="AJ478" s="67">
        <f aca="true" t="shared" si="137" ref="AJ478:AJ488">AG478</f>
        <v>400</v>
      </c>
      <c r="AK478" s="32">
        <v>400</v>
      </c>
      <c r="AL478" s="32">
        <v>342</v>
      </c>
      <c r="AM478" s="32">
        <f>AK478</f>
        <v>400</v>
      </c>
      <c r="AN478" s="32">
        <f>AM478</f>
        <v>400</v>
      </c>
      <c r="AO478" s="32">
        <f>AN478</f>
        <v>400</v>
      </c>
      <c r="AP478" s="32">
        <f>AO478</f>
        <v>400</v>
      </c>
      <c r="AQ478" s="32">
        <v>400</v>
      </c>
      <c r="AR478" s="67">
        <v>400</v>
      </c>
      <c r="AS478" s="32">
        <v>248</v>
      </c>
      <c r="AT478" s="32">
        <v>400</v>
      </c>
      <c r="AU478" s="32">
        <v>301</v>
      </c>
      <c r="AV478" s="32">
        <v>562.01</v>
      </c>
      <c r="AW478" s="682">
        <v>99.6</v>
      </c>
      <c r="AX478" s="32">
        <v>406.01</v>
      </c>
      <c r="AY478" s="234">
        <v>400</v>
      </c>
      <c r="AZ478" s="32">
        <v>400</v>
      </c>
      <c r="BA478" s="32">
        <v>400</v>
      </c>
      <c r="BB478" s="32">
        <v>400</v>
      </c>
      <c r="BC478" s="234">
        <v>400</v>
      </c>
      <c r="BD478" s="234">
        <v>287</v>
      </c>
      <c r="BE478" s="731">
        <f aca="true" t="shared" si="138" ref="BE478:BE508">BD478/BC478*100</f>
        <v>71.75</v>
      </c>
      <c r="BF478" s="822">
        <v>400</v>
      </c>
      <c r="BG478" s="32">
        <v>400</v>
      </c>
      <c r="BH478" s="32">
        <v>400</v>
      </c>
    </row>
    <row r="479" spans="1:60" s="23" customFormat="1" ht="15.75">
      <c r="A479" s="12">
        <v>4</v>
      </c>
      <c r="B479" s="13">
        <v>2</v>
      </c>
      <c r="C479" s="13"/>
      <c r="D479" s="11" t="s">
        <v>3</v>
      </c>
      <c r="E479" s="189">
        <v>277</v>
      </c>
      <c r="F479" s="10" t="s">
        <v>81</v>
      </c>
      <c r="G479" s="11" t="s">
        <v>11</v>
      </c>
      <c r="H479" s="11" t="s">
        <v>2</v>
      </c>
      <c r="I479" s="11"/>
      <c r="J479" s="10" t="s">
        <v>6</v>
      </c>
      <c r="K479" s="11" t="s">
        <v>12</v>
      </c>
      <c r="L479" s="11" t="s">
        <v>11</v>
      </c>
      <c r="M479" s="11" t="s">
        <v>13</v>
      </c>
      <c r="N479" s="11" t="s">
        <v>5</v>
      </c>
      <c r="O479" s="11"/>
      <c r="P479" s="22" t="s">
        <v>7</v>
      </c>
      <c r="Q479" s="79" t="s">
        <v>690</v>
      </c>
      <c r="R479" s="32">
        <v>500</v>
      </c>
      <c r="S479" s="32">
        <v>0</v>
      </c>
      <c r="T479" s="33">
        <f>R479+S479</f>
        <v>500</v>
      </c>
      <c r="U479" s="34">
        <v>-281</v>
      </c>
      <c r="V479" s="34">
        <v>654.14</v>
      </c>
      <c r="W479" s="143">
        <f t="shared" si="135"/>
        <v>1.3082799999999999</v>
      </c>
      <c r="X479" s="32"/>
      <c r="Y479" s="32">
        <v>600</v>
      </c>
      <c r="Z479" s="32">
        <v>600</v>
      </c>
      <c r="AA479" s="32">
        <v>500</v>
      </c>
      <c r="AB479" s="32">
        <v>500</v>
      </c>
      <c r="AC479" s="4"/>
      <c r="AD479" s="4"/>
      <c r="AE479" s="32"/>
      <c r="AF479" s="32">
        <v>281</v>
      </c>
      <c r="AG479" s="32">
        <f t="shared" si="136"/>
        <v>600</v>
      </c>
      <c r="AH479" s="32">
        <v>943.58</v>
      </c>
      <c r="AI479" s="32">
        <v>1008.8</v>
      </c>
      <c r="AJ479" s="67">
        <f t="shared" si="137"/>
        <v>600</v>
      </c>
      <c r="AK479" s="32">
        <v>1000</v>
      </c>
      <c r="AL479" s="32">
        <v>748</v>
      </c>
      <c r="AM479" s="32">
        <v>1000</v>
      </c>
      <c r="AN479" s="32">
        <v>1000</v>
      </c>
      <c r="AO479" s="32">
        <v>1000</v>
      </c>
      <c r="AP479" s="32">
        <v>1000</v>
      </c>
      <c r="AQ479" s="32">
        <v>1000</v>
      </c>
      <c r="AR479" s="67">
        <v>1000</v>
      </c>
      <c r="AS479" s="32">
        <v>727.62</v>
      </c>
      <c r="AT479" s="32">
        <v>1000</v>
      </c>
      <c r="AU479" s="32">
        <v>769</v>
      </c>
      <c r="AV479" s="32">
        <v>2036.58</v>
      </c>
      <c r="AW479" s="682">
        <v>100</v>
      </c>
      <c r="AX479" s="32">
        <v>1436.3</v>
      </c>
      <c r="AY479" s="234">
        <v>1000</v>
      </c>
      <c r="AZ479" s="32">
        <v>1000</v>
      </c>
      <c r="BA479" s="32">
        <v>1000</v>
      </c>
      <c r="BB479" s="32">
        <v>1000</v>
      </c>
      <c r="BC479" s="234">
        <v>1000</v>
      </c>
      <c r="BD479" s="234">
        <v>657</v>
      </c>
      <c r="BE479" s="731">
        <f t="shared" si="138"/>
        <v>65.7</v>
      </c>
      <c r="BF479" s="822">
        <v>1000</v>
      </c>
      <c r="BG479" s="32">
        <v>1000</v>
      </c>
      <c r="BH479" s="32">
        <v>1000</v>
      </c>
    </row>
    <row r="480" spans="1:60" ht="15.75">
      <c r="A480" s="12">
        <v>4</v>
      </c>
      <c r="B480" s="13">
        <v>2</v>
      </c>
      <c r="C480" s="13"/>
      <c r="D480" s="11" t="s">
        <v>3</v>
      </c>
      <c r="E480" s="189">
        <v>278</v>
      </c>
      <c r="F480" s="10" t="s">
        <v>81</v>
      </c>
      <c r="G480" s="11" t="s">
        <v>11</v>
      </c>
      <c r="H480" s="11" t="s">
        <v>2</v>
      </c>
      <c r="I480" s="11"/>
      <c r="J480" s="10" t="s">
        <v>6</v>
      </c>
      <c r="K480" s="11" t="s">
        <v>12</v>
      </c>
      <c r="L480" s="11" t="s">
        <v>11</v>
      </c>
      <c r="M480" s="11" t="s">
        <v>15</v>
      </c>
      <c r="N480" s="11"/>
      <c r="O480" s="11"/>
      <c r="P480" s="22" t="s">
        <v>7</v>
      </c>
      <c r="Q480" s="79" t="s">
        <v>114</v>
      </c>
      <c r="R480" s="32">
        <v>10</v>
      </c>
      <c r="S480" s="32">
        <v>0</v>
      </c>
      <c r="T480" s="33">
        <v>10</v>
      </c>
      <c r="U480" s="34">
        <v>-3.03</v>
      </c>
      <c r="V480" s="34">
        <v>5.39</v>
      </c>
      <c r="W480" s="143">
        <f t="shared" si="135"/>
        <v>0.5389999999999999</v>
      </c>
      <c r="X480" s="32"/>
      <c r="Y480" s="32">
        <v>10</v>
      </c>
      <c r="Z480" s="32">
        <v>10</v>
      </c>
      <c r="AA480" s="32">
        <v>10</v>
      </c>
      <c r="AB480" s="32">
        <v>10</v>
      </c>
      <c r="AE480" s="32"/>
      <c r="AF480" s="32">
        <v>3.03</v>
      </c>
      <c r="AG480" s="32">
        <f t="shared" si="136"/>
        <v>10</v>
      </c>
      <c r="AH480" s="32">
        <v>4.36</v>
      </c>
      <c r="AI480" s="32">
        <v>32.84</v>
      </c>
      <c r="AJ480" s="67">
        <f t="shared" si="137"/>
        <v>10</v>
      </c>
      <c r="AK480" s="32">
        <v>30</v>
      </c>
      <c r="AL480" s="32">
        <v>4.5</v>
      </c>
      <c r="AM480" s="32">
        <v>30</v>
      </c>
      <c r="AN480" s="32">
        <v>30</v>
      </c>
      <c r="AO480" s="32">
        <v>30</v>
      </c>
      <c r="AP480" s="32">
        <v>30</v>
      </c>
      <c r="AQ480" s="32">
        <v>30</v>
      </c>
      <c r="AR480" s="67">
        <v>30</v>
      </c>
      <c r="AS480" s="32">
        <v>4.49</v>
      </c>
      <c r="AT480" s="32">
        <v>60</v>
      </c>
      <c r="AU480" s="32">
        <v>29</v>
      </c>
      <c r="AV480" s="32">
        <v>28.98</v>
      </c>
      <c r="AW480" s="682">
        <v>48.3</v>
      </c>
      <c r="AX480" s="32">
        <v>20.06</v>
      </c>
      <c r="AY480" s="234">
        <v>60</v>
      </c>
      <c r="AZ480" s="32">
        <v>60</v>
      </c>
      <c r="BA480" s="32">
        <v>60</v>
      </c>
      <c r="BB480" s="32">
        <v>60</v>
      </c>
      <c r="BC480" s="234">
        <v>60</v>
      </c>
      <c r="BD480" s="234">
        <v>40.14</v>
      </c>
      <c r="BE480" s="731">
        <f t="shared" si="138"/>
        <v>66.9</v>
      </c>
      <c r="BF480" s="822">
        <v>60</v>
      </c>
      <c r="BG480" s="33">
        <v>60</v>
      </c>
      <c r="BH480" s="33">
        <v>60</v>
      </c>
    </row>
    <row r="481" spans="1:60" ht="30">
      <c r="A481" s="12"/>
      <c r="B481" s="13"/>
      <c r="C481" s="13"/>
      <c r="D481" s="11"/>
      <c r="E481" s="189">
        <v>279</v>
      </c>
      <c r="F481" s="10" t="s">
        <v>81</v>
      </c>
      <c r="G481" s="11" t="s">
        <v>11</v>
      </c>
      <c r="H481" s="11" t="s">
        <v>2</v>
      </c>
      <c r="I481" s="11"/>
      <c r="J481" s="10" t="s">
        <v>6</v>
      </c>
      <c r="K481" s="11" t="s">
        <v>12</v>
      </c>
      <c r="L481" s="11" t="s">
        <v>11</v>
      </c>
      <c r="M481" s="144" t="s">
        <v>19</v>
      </c>
      <c r="N481" s="11"/>
      <c r="O481" s="11"/>
      <c r="P481" s="22" t="s">
        <v>7</v>
      </c>
      <c r="Q481" s="79" t="s">
        <v>510</v>
      </c>
      <c r="R481" s="32"/>
      <c r="S481" s="32"/>
      <c r="T481" s="33"/>
      <c r="U481" s="34"/>
      <c r="V481" s="34"/>
      <c r="W481" s="143"/>
      <c r="X481" s="32"/>
      <c r="Y481" s="32"/>
      <c r="Z481" s="32"/>
      <c r="AA481" s="32"/>
      <c r="AB481" s="32"/>
      <c r="AE481" s="32"/>
      <c r="AF481" s="32"/>
      <c r="AG481" s="32"/>
      <c r="AH481" s="32"/>
      <c r="AI481" s="32"/>
      <c r="AJ481" s="67"/>
      <c r="AK481" s="32">
        <v>10</v>
      </c>
      <c r="AL481" s="32">
        <v>9.96</v>
      </c>
      <c r="AM481" s="32">
        <v>10</v>
      </c>
      <c r="AN481" s="32">
        <v>10</v>
      </c>
      <c r="AO481" s="32">
        <v>10</v>
      </c>
      <c r="AP481" s="32">
        <v>10</v>
      </c>
      <c r="AQ481" s="32">
        <v>20</v>
      </c>
      <c r="AR481" s="67">
        <v>20</v>
      </c>
      <c r="AS481" s="32">
        <v>19.92</v>
      </c>
      <c r="AT481" s="32">
        <v>20</v>
      </c>
      <c r="AU481" s="32">
        <v>19.92</v>
      </c>
      <c r="AV481" s="32">
        <v>19.92</v>
      </c>
      <c r="AW481" s="682">
        <v>99.6</v>
      </c>
      <c r="AX481" s="32">
        <v>14.94</v>
      </c>
      <c r="AY481" s="234">
        <v>20</v>
      </c>
      <c r="AZ481" s="32">
        <v>20</v>
      </c>
      <c r="BA481" s="32">
        <v>20</v>
      </c>
      <c r="BB481" s="32">
        <v>20</v>
      </c>
      <c r="BC481" s="234">
        <v>19.92</v>
      </c>
      <c r="BD481" s="234">
        <v>14.94</v>
      </c>
      <c r="BE481" s="731">
        <f t="shared" si="138"/>
        <v>74.99999999999999</v>
      </c>
      <c r="BF481" s="822">
        <v>20</v>
      </c>
      <c r="BG481" s="33">
        <v>20</v>
      </c>
      <c r="BH481" s="33">
        <v>20</v>
      </c>
    </row>
    <row r="482" spans="1:60" s="72" customFormat="1" ht="16.5" customHeight="1">
      <c r="A482" s="12">
        <v>4</v>
      </c>
      <c r="B482" s="13">
        <v>2</v>
      </c>
      <c r="C482" s="13"/>
      <c r="D482" s="11" t="s">
        <v>3</v>
      </c>
      <c r="E482" s="189">
        <v>280</v>
      </c>
      <c r="F482" s="10" t="s">
        <v>81</v>
      </c>
      <c r="G482" s="11" t="s">
        <v>11</v>
      </c>
      <c r="H482" s="11" t="s">
        <v>2</v>
      </c>
      <c r="I482" s="11"/>
      <c r="J482" s="10" t="s">
        <v>6</v>
      </c>
      <c r="K482" s="11" t="s">
        <v>12</v>
      </c>
      <c r="L482" s="11" t="s">
        <v>12</v>
      </c>
      <c r="M482" s="11" t="s">
        <v>32</v>
      </c>
      <c r="N482" s="11"/>
      <c r="O482" s="11"/>
      <c r="P482" s="22" t="s">
        <v>7</v>
      </c>
      <c r="Q482" s="79" t="s">
        <v>779</v>
      </c>
      <c r="R482" s="32">
        <v>1060</v>
      </c>
      <c r="S482" s="32">
        <v>0</v>
      </c>
      <c r="T482" s="33">
        <v>1060</v>
      </c>
      <c r="U482" s="34">
        <v>-1601.3</v>
      </c>
      <c r="V482" s="34">
        <v>13.26</v>
      </c>
      <c r="W482" s="143">
        <f t="shared" si="135"/>
        <v>0.01250943396226415</v>
      </c>
      <c r="X482" s="32"/>
      <c r="Y482" s="32">
        <f>150+60+300+350+200</f>
        <v>1060</v>
      </c>
      <c r="Z482" s="32">
        <f>150+60+300+350+200</f>
        <v>1060</v>
      </c>
      <c r="AA482" s="32">
        <f>150+60+300+350+200</f>
        <v>1060</v>
      </c>
      <c r="AB482" s="32">
        <f>150+60+300+350+200</f>
        <v>1060</v>
      </c>
      <c r="AC482" s="4"/>
      <c r="AD482" s="4"/>
      <c r="AE482" s="32"/>
      <c r="AF482" s="32">
        <v>1601.3</v>
      </c>
      <c r="AG482" s="32">
        <f t="shared" si="136"/>
        <v>1060</v>
      </c>
      <c r="AH482" s="32">
        <v>1530.76</v>
      </c>
      <c r="AI482" s="32">
        <v>567.57</v>
      </c>
      <c r="AJ482" s="67">
        <f t="shared" si="137"/>
        <v>1060</v>
      </c>
      <c r="AK482" s="32">
        <v>667</v>
      </c>
      <c r="AL482" s="32">
        <v>666.86</v>
      </c>
      <c r="AM482" s="32">
        <v>500</v>
      </c>
      <c r="AN482" s="32">
        <v>500</v>
      </c>
      <c r="AO482" s="32">
        <v>1500</v>
      </c>
      <c r="AP482" s="32">
        <v>2000</v>
      </c>
      <c r="AQ482" s="32">
        <v>2135</v>
      </c>
      <c r="AR482" s="67">
        <v>500</v>
      </c>
      <c r="AS482" s="32">
        <v>2134.72</v>
      </c>
      <c r="AT482" s="32">
        <v>500</v>
      </c>
      <c r="AU482" s="32">
        <v>1875</v>
      </c>
      <c r="AV482" s="32">
        <v>1208.17</v>
      </c>
      <c r="AW482" s="682">
        <v>99.9</v>
      </c>
      <c r="AX482" s="32">
        <v>55.37</v>
      </c>
      <c r="AY482" s="234">
        <v>1000</v>
      </c>
      <c r="AZ482" s="32">
        <v>1000</v>
      </c>
      <c r="BA482" s="32">
        <v>1000</v>
      </c>
      <c r="BB482" s="32">
        <v>1000</v>
      </c>
      <c r="BC482" s="234">
        <v>650</v>
      </c>
      <c r="BD482" s="234">
        <v>121.23</v>
      </c>
      <c r="BE482" s="731">
        <f t="shared" si="138"/>
        <v>18.65076923076923</v>
      </c>
      <c r="BF482" s="822">
        <v>150</v>
      </c>
      <c r="BG482" s="33">
        <v>150</v>
      </c>
      <c r="BH482" s="33">
        <v>150</v>
      </c>
    </row>
    <row r="483" spans="1:60" s="72" customFormat="1" ht="15.75" customHeight="1">
      <c r="A483" s="12"/>
      <c r="B483" s="13"/>
      <c r="C483" s="13"/>
      <c r="D483" s="11"/>
      <c r="E483" s="189">
        <v>281</v>
      </c>
      <c r="F483" s="10" t="s">
        <v>81</v>
      </c>
      <c r="G483" s="11" t="s">
        <v>11</v>
      </c>
      <c r="H483" s="11" t="s">
        <v>2</v>
      </c>
      <c r="I483" s="11"/>
      <c r="J483" s="10" t="s">
        <v>6</v>
      </c>
      <c r="K483" s="11" t="s">
        <v>12</v>
      </c>
      <c r="L483" s="11" t="s">
        <v>12</v>
      </c>
      <c r="M483" s="11" t="s">
        <v>32</v>
      </c>
      <c r="N483" s="11"/>
      <c r="O483" s="11"/>
      <c r="P483" s="709">
        <v>71</v>
      </c>
      <c r="Q483" s="79" t="s">
        <v>746</v>
      </c>
      <c r="R483" s="32"/>
      <c r="S483" s="32"/>
      <c r="T483" s="33"/>
      <c r="U483" s="34"/>
      <c r="V483" s="34"/>
      <c r="W483" s="143"/>
      <c r="X483" s="32"/>
      <c r="Y483" s="32"/>
      <c r="Z483" s="32"/>
      <c r="AA483" s="32"/>
      <c r="AB483" s="32"/>
      <c r="AC483" s="4"/>
      <c r="AD483" s="4"/>
      <c r="AE483" s="32"/>
      <c r="AF483" s="32"/>
      <c r="AG483" s="32"/>
      <c r="AH483" s="32"/>
      <c r="AI483" s="32"/>
      <c r="AJ483" s="67"/>
      <c r="AK483" s="32"/>
      <c r="AL483" s="32"/>
      <c r="AM483" s="32"/>
      <c r="AN483" s="32"/>
      <c r="AO483" s="32"/>
      <c r="AP483" s="32"/>
      <c r="AQ483" s="32"/>
      <c r="AR483" s="67"/>
      <c r="AS483" s="32"/>
      <c r="AT483" s="32"/>
      <c r="AU483" s="32">
        <v>69</v>
      </c>
      <c r="AV483" s="32"/>
      <c r="AW483" s="684">
        <f>1000-1000</f>
        <v>0</v>
      </c>
      <c r="AX483" s="32">
        <v>0</v>
      </c>
      <c r="AY483" s="234"/>
      <c r="AZ483" s="32"/>
      <c r="BA483" s="32"/>
      <c r="BB483" s="32"/>
      <c r="BC483" s="234"/>
      <c r="BD483" s="234"/>
      <c r="BE483" s="731"/>
      <c r="BF483" s="822"/>
      <c r="BG483" s="33"/>
      <c r="BH483" s="33"/>
    </row>
    <row r="484" spans="1:60" s="1" customFormat="1" ht="15.75">
      <c r="A484" s="12">
        <v>4</v>
      </c>
      <c r="B484" s="13">
        <v>2</v>
      </c>
      <c r="C484" s="13"/>
      <c r="D484" s="11" t="s">
        <v>3</v>
      </c>
      <c r="E484" s="189">
        <v>282</v>
      </c>
      <c r="F484" s="10" t="s">
        <v>81</v>
      </c>
      <c r="G484" s="11" t="s">
        <v>11</v>
      </c>
      <c r="H484" s="11" t="s">
        <v>2</v>
      </c>
      <c r="I484" s="11"/>
      <c r="J484" s="10" t="s">
        <v>6</v>
      </c>
      <c r="K484" s="11" t="s">
        <v>12</v>
      </c>
      <c r="L484" s="11" t="s">
        <v>12</v>
      </c>
      <c r="M484" s="11" t="s">
        <v>23</v>
      </c>
      <c r="N484" s="11"/>
      <c r="O484" s="11"/>
      <c r="P484" s="22" t="s">
        <v>7</v>
      </c>
      <c r="Q484" s="79" t="s">
        <v>115</v>
      </c>
      <c r="R484" s="32">
        <v>500</v>
      </c>
      <c r="S484" s="32">
        <v>0</v>
      </c>
      <c r="T484" s="33">
        <v>500</v>
      </c>
      <c r="U484" s="34">
        <v>-661.52</v>
      </c>
      <c r="V484" s="34">
        <v>1418.08</v>
      </c>
      <c r="W484" s="143">
        <f t="shared" si="135"/>
        <v>2.83616</v>
      </c>
      <c r="X484" s="32"/>
      <c r="Y484" s="32">
        <v>500</v>
      </c>
      <c r="Z484" s="32">
        <v>500</v>
      </c>
      <c r="AA484" s="32">
        <v>500</v>
      </c>
      <c r="AB484" s="32">
        <v>500</v>
      </c>
      <c r="AC484" s="4"/>
      <c r="AD484" s="4"/>
      <c r="AE484" s="32"/>
      <c r="AF484" s="32">
        <v>661.52</v>
      </c>
      <c r="AG484" s="32">
        <f t="shared" si="136"/>
        <v>500</v>
      </c>
      <c r="AH484" s="32">
        <v>136.5</v>
      </c>
      <c r="AI484" s="32">
        <v>2338.06</v>
      </c>
      <c r="AJ484" s="67">
        <f t="shared" si="137"/>
        <v>500</v>
      </c>
      <c r="AK484" s="32"/>
      <c r="AL484" s="32"/>
      <c r="AM484" s="32">
        <v>0</v>
      </c>
      <c r="AN484" s="32">
        <v>0</v>
      </c>
      <c r="AO484" s="32">
        <v>0</v>
      </c>
      <c r="AP484" s="32">
        <v>0</v>
      </c>
      <c r="AQ484" s="32">
        <v>0</v>
      </c>
      <c r="AR484" s="67">
        <v>1000</v>
      </c>
      <c r="AS484" s="32"/>
      <c r="AT484" s="32"/>
      <c r="AU484" s="32">
        <v>0.01</v>
      </c>
      <c r="AV484" s="32"/>
      <c r="AW484" s="682">
        <v>0</v>
      </c>
      <c r="AX484" s="32">
        <v>0</v>
      </c>
      <c r="AY484" s="234"/>
      <c r="AZ484" s="32">
        <v>1000</v>
      </c>
      <c r="BA484" s="32">
        <v>0</v>
      </c>
      <c r="BB484" s="32">
        <v>0</v>
      </c>
      <c r="BC484" s="234"/>
      <c r="BD484" s="234"/>
      <c r="BE484" s="731"/>
      <c r="BF484" s="822"/>
      <c r="BG484" s="33"/>
      <c r="BH484" s="33"/>
    </row>
    <row r="485" spans="1:60" s="1" customFormat="1" ht="15.75">
      <c r="A485" s="12"/>
      <c r="B485" s="13"/>
      <c r="C485" s="13"/>
      <c r="D485" s="11"/>
      <c r="E485" s="189">
        <v>283</v>
      </c>
      <c r="F485" s="10" t="s">
        <v>81</v>
      </c>
      <c r="G485" s="11" t="s">
        <v>11</v>
      </c>
      <c r="H485" s="11" t="s">
        <v>2</v>
      </c>
      <c r="I485" s="11"/>
      <c r="J485" s="10" t="s">
        <v>6</v>
      </c>
      <c r="K485" s="11" t="s">
        <v>12</v>
      </c>
      <c r="L485" s="11" t="s">
        <v>12</v>
      </c>
      <c r="M485" s="11" t="s">
        <v>23</v>
      </c>
      <c r="N485" s="11"/>
      <c r="O485" s="11"/>
      <c r="P485" s="709">
        <v>71</v>
      </c>
      <c r="Q485" s="79" t="s">
        <v>745</v>
      </c>
      <c r="R485" s="32"/>
      <c r="S485" s="32"/>
      <c r="T485" s="33"/>
      <c r="U485" s="34"/>
      <c r="V485" s="34"/>
      <c r="W485" s="143"/>
      <c r="X485" s="32"/>
      <c r="Y485" s="32"/>
      <c r="Z485" s="32"/>
      <c r="AA485" s="32"/>
      <c r="AB485" s="32"/>
      <c r="AC485" s="4"/>
      <c r="AD485" s="4"/>
      <c r="AE485" s="32"/>
      <c r="AF485" s="32"/>
      <c r="AG485" s="32"/>
      <c r="AH485" s="32"/>
      <c r="AI485" s="32"/>
      <c r="AJ485" s="67"/>
      <c r="AK485" s="32"/>
      <c r="AL485" s="32"/>
      <c r="AM485" s="32"/>
      <c r="AN485" s="32"/>
      <c r="AO485" s="32"/>
      <c r="AP485" s="32"/>
      <c r="AQ485" s="32"/>
      <c r="AR485" s="67"/>
      <c r="AS485" s="32"/>
      <c r="AT485" s="32"/>
      <c r="AU485" s="32">
        <v>931</v>
      </c>
      <c r="AV485" s="32"/>
      <c r="AW485" s="687"/>
      <c r="AX485" s="32">
        <v>0</v>
      </c>
      <c r="AY485" s="234"/>
      <c r="AZ485" s="32"/>
      <c r="BA485" s="32"/>
      <c r="BB485" s="32"/>
      <c r="BC485" s="234"/>
      <c r="BD485" s="234"/>
      <c r="BE485" s="731"/>
      <c r="BF485" s="822"/>
      <c r="BG485" s="33"/>
      <c r="BH485" s="33"/>
    </row>
    <row r="486" spans="1:60" ht="15.75">
      <c r="A486" s="12"/>
      <c r="B486" s="13"/>
      <c r="C486" s="13"/>
      <c r="D486" s="11"/>
      <c r="E486" s="189">
        <v>284</v>
      </c>
      <c r="F486" s="10" t="s">
        <v>81</v>
      </c>
      <c r="G486" s="11" t="s">
        <v>11</v>
      </c>
      <c r="H486" s="11" t="s">
        <v>2</v>
      </c>
      <c r="I486" s="11"/>
      <c r="J486" s="10" t="s">
        <v>6</v>
      </c>
      <c r="K486" s="11" t="s">
        <v>12</v>
      </c>
      <c r="L486" s="11" t="s">
        <v>12</v>
      </c>
      <c r="M486" s="11" t="s">
        <v>23</v>
      </c>
      <c r="N486" s="11"/>
      <c r="O486" s="11"/>
      <c r="P486" s="709">
        <v>111</v>
      </c>
      <c r="Q486" s="79" t="s">
        <v>115</v>
      </c>
      <c r="R486" s="32"/>
      <c r="S486" s="32"/>
      <c r="T486" s="33"/>
      <c r="U486" s="34"/>
      <c r="V486" s="34"/>
      <c r="W486" s="143"/>
      <c r="X486" s="32"/>
      <c r="Y486" s="32"/>
      <c r="Z486" s="32"/>
      <c r="AA486" s="32"/>
      <c r="AB486" s="32"/>
      <c r="AE486" s="32"/>
      <c r="AF486" s="32"/>
      <c r="AG486" s="32"/>
      <c r="AH486" s="32"/>
      <c r="AI486" s="32"/>
      <c r="AJ486" s="67"/>
      <c r="AK486" s="32"/>
      <c r="AL486" s="32"/>
      <c r="AM486" s="32"/>
      <c r="AN486" s="32"/>
      <c r="AO486" s="32"/>
      <c r="AP486" s="32"/>
      <c r="AQ486" s="32"/>
      <c r="AR486" s="67"/>
      <c r="AS486" s="32"/>
      <c r="AT486" s="32"/>
      <c r="AU486" s="32">
        <v>2000</v>
      </c>
      <c r="AV486" s="32">
        <v>3000</v>
      </c>
      <c r="AW486" s="684">
        <v>100</v>
      </c>
      <c r="AX486" s="32">
        <v>3000</v>
      </c>
      <c r="AY486" s="234"/>
      <c r="AZ486" s="32"/>
      <c r="BA486" s="32"/>
      <c r="BB486" s="32"/>
      <c r="BC486" s="234">
        <v>3000</v>
      </c>
      <c r="BD486" s="234">
        <v>3000</v>
      </c>
      <c r="BE486" s="731">
        <f t="shared" si="138"/>
        <v>100</v>
      </c>
      <c r="BF486" s="822"/>
      <c r="BG486" s="33"/>
      <c r="BH486" s="33"/>
    </row>
    <row r="487" spans="1:60" s="23" customFormat="1" ht="15.75" customHeight="1">
      <c r="A487" s="12">
        <v>4</v>
      </c>
      <c r="B487" s="13">
        <v>2</v>
      </c>
      <c r="C487" s="13"/>
      <c r="D487" s="11" t="s">
        <v>3</v>
      </c>
      <c r="E487" s="189">
        <v>285</v>
      </c>
      <c r="F487" s="10" t="s">
        <v>81</v>
      </c>
      <c r="G487" s="11" t="s">
        <v>11</v>
      </c>
      <c r="H487" s="11" t="s">
        <v>2</v>
      </c>
      <c r="I487" s="11"/>
      <c r="J487" s="10" t="s">
        <v>6</v>
      </c>
      <c r="K487" s="11" t="s">
        <v>12</v>
      </c>
      <c r="L487" s="11" t="s">
        <v>12</v>
      </c>
      <c r="M487" s="144" t="s">
        <v>34</v>
      </c>
      <c r="N487" s="11"/>
      <c r="O487" s="11"/>
      <c r="P487" s="22" t="s">
        <v>7</v>
      </c>
      <c r="Q487" s="79" t="s">
        <v>473</v>
      </c>
      <c r="R487" s="32">
        <v>500</v>
      </c>
      <c r="S487" s="32">
        <v>0</v>
      </c>
      <c r="T487" s="33">
        <v>500</v>
      </c>
      <c r="U487" s="34">
        <v>-661.52</v>
      </c>
      <c r="V487" s="34">
        <v>1418.08</v>
      </c>
      <c r="W487" s="143">
        <f>V487/T487</f>
        <v>2.83616</v>
      </c>
      <c r="X487" s="32"/>
      <c r="Y487" s="32">
        <v>500</v>
      </c>
      <c r="Z487" s="32">
        <v>500</v>
      </c>
      <c r="AA487" s="32">
        <v>500</v>
      </c>
      <c r="AB487" s="32">
        <v>500</v>
      </c>
      <c r="AC487" s="4"/>
      <c r="AD487" s="4"/>
      <c r="AE487" s="32"/>
      <c r="AF487" s="32">
        <v>661.52</v>
      </c>
      <c r="AG487" s="32">
        <f t="shared" si="136"/>
        <v>500</v>
      </c>
      <c r="AH487" s="32"/>
      <c r="AI487" s="32">
        <v>18</v>
      </c>
      <c r="AJ487" s="67">
        <f t="shared" si="137"/>
        <v>500</v>
      </c>
      <c r="AK487" s="32"/>
      <c r="AL487" s="32"/>
      <c r="AM487" s="32">
        <v>20</v>
      </c>
      <c r="AN487" s="32">
        <v>20</v>
      </c>
      <c r="AO487" s="32">
        <v>20</v>
      </c>
      <c r="AP487" s="32">
        <v>20</v>
      </c>
      <c r="AQ487" s="32">
        <v>26</v>
      </c>
      <c r="AR487" s="67">
        <v>30</v>
      </c>
      <c r="AS487" s="32">
        <v>26.3</v>
      </c>
      <c r="AT487" s="32">
        <v>30</v>
      </c>
      <c r="AU487" s="32"/>
      <c r="AV487" s="32"/>
      <c r="AW487" s="682">
        <v>0</v>
      </c>
      <c r="AX487" s="32">
        <v>0</v>
      </c>
      <c r="AY487" s="234">
        <v>30</v>
      </c>
      <c r="AZ487" s="32">
        <v>30</v>
      </c>
      <c r="BA487" s="32">
        <v>30</v>
      </c>
      <c r="BB487" s="32">
        <v>30</v>
      </c>
      <c r="BC487" s="234">
        <v>30</v>
      </c>
      <c r="BD487" s="234"/>
      <c r="BE487" s="731">
        <f t="shared" si="138"/>
        <v>0</v>
      </c>
      <c r="BF487" s="822"/>
      <c r="BG487" s="32"/>
      <c r="BH487" s="33"/>
    </row>
    <row r="488" spans="1:60" s="23" customFormat="1" ht="30">
      <c r="A488" s="12">
        <v>4</v>
      </c>
      <c r="B488" s="13">
        <v>2</v>
      </c>
      <c r="C488" s="13"/>
      <c r="D488" s="11" t="s">
        <v>3</v>
      </c>
      <c r="E488" s="189">
        <v>286</v>
      </c>
      <c r="F488" s="10" t="s">
        <v>81</v>
      </c>
      <c r="G488" s="11" t="s">
        <v>11</v>
      </c>
      <c r="H488" s="11" t="s">
        <v>2</v>
      </c>
      <c r="I488" s="11"/>
      <c r="J488" s="10" t="s">
        <v>6</v>
      </c>
      <c r="K488" s="11" t="s">
        <v>12</v>
      </c>
      <c r="L488" s="11" t="s">
        <v>39</v>
      </c>
      <c r="M488" s="11" t="s">
        <v>13</v>
      </c>
      <c r="N488" s="11"/>
      <c r="O488" s="11"/>
      <c r="P488" s="22" t="s">
        <v>7</v>
      </c>
      <c r="Q488" s="79" t="s">
        <v>116</v>
      </c>
      <c r="R488" s="32">
        <v>300</v>
      </c>
      <c r="S488" s="32">
        <v>0</v>
      </c>
      <c r="T488" s="33">
        <f>R488+S488</f>
        <v>300</v>
      </c>
      <c r="U488" s="34">
        <v>-306.41</v>
      </c>
      <c r="V488" s="34">
        <v>138.21</v>
      </c>
      <c r="W488" s="143">
        <f t="shared" si="135"/>
        <v>0.46070000000000005</v>
      </c>
      <c r="X488" s="32"/>
      <c r="Y488" s="32">
        <v>300</v>
      </c>
      <c r="Z488" s="32">
        <v>300</v>
      </c>
      <c r="AA488" s="32">
        <v>300</v>
      </c>
      <c r="AB488" s="32">
        <v>300</v>
      </c>
      <c r="AC488" s="4"/>
      <c r="AD488" s="4"/>
      <c r="AE488" s="32"/>
      <c r="AF488" s="32">
        <v>306.41</v>
      </c>
      <c r="AG488" s="32">
        <f t="shared" si="136"/>
        <v>300</v>
      </c>
      <c r="AH488" s="32">
        <v>315</v>
      </c>
      <c r="AI488" s="32">
        <v>409</v>
      </c>
      <c r="AJ488" s="67">
        <f t="shared" si="137"/>
        <v>300</v>
      </c>
      <c r="AK488" s="32">
        <v>418</v>
      </c>
      <c r="AL488" s="32">
        <v>298.75</v>
      </c>
      <c r="AM488" s="32">
        <v>300</v>
      </c>
      <c r="AN488" s="32">
        <v>300</v>
      </c>
      <c r="AO488" s="32">
        <v>500</v>
      </c>
      <c r="AP488" s="32">
        <v>500</v>
      </c>
      <c r="AQ488" s="32">
        <v>500</v>
      </c>
      <c r="AR488" s="67">
        <v>600</v>
      </c>
      <c r="AS488" s="32">
        <v>408.12</v>
      </c>
      <c r="AT488" s="32">
        <v>600</v>
      </c>
      <c r="AU488" s="32">
        <v>532</v>
      </c>
      <c r="AV488" s="32">
        <v>159.03</v>
      </c>
      <c r="AW488" s="682">
        <v>42.9</v>
      </c>
      <c r="AX488" s="32">
        <v>118.51</v>
      </c>
      <c r="AY488" s="234">
        <v>600</v>
      </c>
      <c r="AZ488" s="32">
        <v>600</v>
      </c>
      <c r="BA488" s="32">
        <v>600</v>
      </c>
      <c r="BB488" s="32">
        <v>600</v>
      </c>
      <c r="BC488" s="234">
        <v>600</v>
      </c>
      <c r="BD488" s="234">
        <v>176.96</v>
      </c>
      <c r="BE488" s="731">
        <f t="shared" si="138"/>
        <v>29.493333333333332</v>
      </c>
      <c r="BF488" s="822">
        <v>400</v>
      </c>
      <c r="BG488" s="32">
        <v>400</v>
      </c>
      <c r="BH488" s="32">
        <v>400</v>
      </c>
    </row>
    <row r="489" spans="1:60" s="56" customFormat="1" ht="30">
      <c r="A489" s="159">
        <v>4</v>
      </c>
      <c r="B489" s="160">
        <v>2</v>
      </c>
      <c r="C489" s="160"/>
      <c r="D489" s="147" t="s">
        <v>3</v>
      </c>
      <c r="E489" s="189">
        <v>287</v>
      </c>
      <c r="F489" s="146" t="s">
        <v>81</v>
      </c>
      <c r="G489" s="147" t="s">
        <v>11</v>
      </c>
      <c r="H489" s="147" t="s">
        <v>2</v>
      </c>
      <c r="I489" s="147"/>
      <c r="J489" s="146" t="s">
        <v>6</v>
      </c>
      <c r="K489" s="147" t="s">
        <v>12</v>
      </c>
      <c r="L489" s="147" t="s">
        <v>39</v>
      </c>
      <c r="M489" s="147" t="s">
        <v>15</v>
      </c>
      <c r="N489" s="147"/>
      <c r="O489" s="147"/>
      <c r="P489" s="148" t="s">
        <v>7</v>
      </c>
      <c r="Q489" s="79" t="s">
        <v>429</v>
      </c>
      <c r="R489" s="32">
        <v>200</v>
      </c>
      <c r="S489" s="32">
        <v>0</v>
      </c>
      <c r="T489" s="32">
        <f>R489+S489</f>
        <v>200</v>
      </c>
      <c r="U489" s="34">
        <v>-194.85</v>
      </c>
      <c r="V489" s="34">
        <v>0</v>
      </c>
      <c r="W489" s="143">
        <f t="shared" si="135"/>
        <v>0</v>
      </c>
      <c r="X489" s="32"/>
      <c r="Y489" s="32">
        <v>200</v>
      </c>
      <c r="Z489" s="32">
        <v>200</v>
      </c>
      <c r="AA489" s="32">
        <v>200</v>
      </c>
      <c r="AB489" s="32">
        <v>200</v>
      </c>
      <c r="AC489" s="23"/>
      <c r="AD489" s="23"/>
      <c r="AE489" s="32"/>
      <c r="AF489" s="32"/>
      <c r="AG489" s="32">
        <v>585</v>
      </c>
      <c r="AH489" s="32">
        <v>1057.62</v>
      </c>
      <c r="AI489" s="32">
        <v>0</v>
      </c>
      <c r="AJ489" s="67">
        <v>1000</v>
      </c>
      <c r="AK489" s="32"/>
      <c r="AL489" s="32"/>
      <c r="AM489" s="32">
        <v>100</v>
      </c>
      <c r="AN489" s="32">
        <v>100</v>
      </c>
      <c r="AO489" s="32">
        <v>100</v>
      </c>
      <c r="AP489" s="32">
        <v>100</v>
      </c>
      <c r="AQ489" s="32">
        <v>100</v>
      </c>
      <c r="AR489" s="67">
        <v>250</v>
      </c>
      <c r="AS489" s="32"/>
      <c r="AT489" s="32">
        <v>500</v>
      </c>
      <c r="AU489" s="32">
        <v>250.15</v>
      </c>
      <c r="AV489" s="32">
        <v>517.31</v>
      </c>
      <c r="AW489" s="682">
        <v>80.8</v>
      </c>
      <c r="AX489" s="32">
        <v>517.31</v>
      </c>
      <c r="AY489" s="234">
        <v>250</v>
      </c>
      <c r="AZ489" s="32">
        <v>250</v>
      </c>
      <c r="BA489" s="32">
        <v>250</v>
      </c>
      <c r="BB489" s="32">
        <v>250</v>
      </c>
      <c r="BC489" s="234">
        <v>250</v>
      </c>
      <c r="BD489" s="234"/>
      <c r="BE489" s="731">
        <f t="shared" si="138"/>
        <v>0</v>
      </c>
      <c r="BF489" s="822">
        <v>250</v>
      </c>
      <c r="BG489" s="32">
        <v>250</v>
      </c>
      <c r="BH489" s="32">
        <v>250</v>
      </c>
    </row>
    <row r="490" spans="1:60" ht="15.75">
      <c r="A490" s="159">
        <v>4</v>
      </c>
      <c r="B490" s="160">
        <v>2</v>
      </c>
      <c r="C490" s="160"/>
      <c r="D490" s="147" t="s">
        <v>3</v>
      </c>
      <c r="E490" s="189">
        <v>288</v>
      </c>
      <c r="F490" s="146" t="s">
        <v>81</v>
      </c>
      <c r="G490" s="147" t="s">
        <v>11</v>
      </c>
      <c r="H490" s="147" t="s">
        <v>2</v>
      </c>
      <c r="I490" s="147"/>
      <c r="J490" s="146" t="s">
        <v>6</v>
      </c>
      <c r="K490" s="147" t="s">
        <v>12</v>
      </c>
      <c r="L490" s="147" t="s">
        <v>39</v>
      </c>
      <c r="M490" s="147" t="s">
        <v>17</v>
      </c>
      <c r="N490" s="147"/>
      <c r="O490" s="147"/>
      <c r="P490" s="148" t="s">
        <v>7</v>
      </c>
      <c r="Q490" s="79" t="s">
        <v>117</v>
      </c>
      <c r="R490" s="32">
        <v>200</v>
      </c>
      <c r="S490" s="32">
        <v>0</v>
      </c>
      <c r="T490" s="32">
        <f>R490+S490</f>
        <v>200</v>
      </c>
      <c r="U490" s="34">
        <v>-194.85</v>
      </c>
      <c r="V490" s="34">
        <v>0</v>
      </c>
      <c r="W490" s="143">
        <f t="shared" si="135"/>
        <v>0</v>
      </c>
      <c r="X490" s="32"/>
      <c r="Y490" s="32">
        <v>200</v>
      </c>
      <c r="Z490" s="32">
        <v>200</v>
      </c>
      <c r="AA490" s="32">
        <v>200</v>
      </c>
      <c r="AB490" s="32">
        <v>200</v>
      </c>
      <c r="AC490" s="23"/>
      <c r="AD490" s="23"/>
      <c r="AE490" s="32"/>
      <c r="AF490" s="32">
        <v>194.85</v>
      </c>
      <c r="AG490" s="32">
        <f>Z490+AE490</f>
        <v>200</v>
      </c>
      <c r="AH490" s="32">
        <v>194.85</v>
      </c>
      <c r="AI490" s="32">
        <v>194.85</v>
      </c>
      <c r="AJ490" s="67">
        <f>AG490</f>
        <v>200</v>
      </c>
      <c r="AK490" s="32">
        <f>AJ490</f>
        <v>200</v>
      </c>
      <c r="AL490" s="32">
        <v>194.85</v>
      </c>
      <c r="AM490" s="32">
        <f>AK490</f>
        <v>200</v>
      </c>
      <c r="AN490" s="32">
        <f aca="true" t="shared" si="139" ref="AN490:AP491">AM490</f>
        <v>200</v>
      </c>
      <c r="AO490" s="32">
        <f t="shared" si="139"/>
        <v>200</v>
      </c>
      <c r="AP490" s="32">
        <f t="shared" si="139"/>
        <v>200</v>
      </c>
      <c r="AQ490" s="32">
        <v>200</v>
      </c>
      <c r="AR490" s="67">
        <v>200</v>
      </c>
      <c r="AS490" s="32">
        <v>194.85</v>
      </c>
      <c r="AT490" s="32">
        <v>200</v>
      </c>
      <c r="AU490" s="32">
        <v>194.85</v>
      </c>
      <c r="AV490" s="32">
        <v>209.59</v>
      </c>
      <c r="AW490" s="682">
        <v>99.8</v>
      </c>
      <c r="AX490" s="32">
        <v>0</v>
      </c>
      <c r="AY490" s="234">
        <v>210</v>
      </c>
      <c r="AZ490" s="32">
        <v>200</v>
      </c>
      <c r="BA490" s="32">
        <v>210</v>
      </c>
      <c r="BB490" s="32">
        <v>210</v>
      </c>
      <c r="BC490" s="234">
        <v>222</v>
      </c>
      <c r="BD490" s="234"/>
      <c r="BE490" s="731">
        <f t="shared" si="138"/>
        <v>0</v>
      </c>
      <c r="BF490" s="822">
        <v>240</v>
      </c>
      <c r="BG490" s="33">
        <v>240</v>
      </c>
      <c r="BH490" s="33">
        <v>240</v>
      </c>
    </row>
    <row r="491" spans="1:60" s="74" customFormat="1" ht="15.75" customHeight="1">
      <c r="A491" s="12">
        <v>4</v>
      </c>
      <c r="B491" s="13">
        <v>2</v>
      </c>
      <c r="C491" s="13"/>
      <c r="D491" s="11" t="s">
        <v>3</v>
      </c>
      <c r="E491" s="189">
        <v>289</v>
      </c>
      <c r="F491" s="10" t="s">
        <v>81</v>
      </c>
      <c r="G491" s="11" t="s">
        <v>11</v>
      </c>
      <c r="H491" s="11" t="s">
        <v>2</v>
      </c>
      <c r="I491" s="11"/>
      <c r="J491" s="10" t="s">
        <v>6</v>
      </c>
      <c r="K491" s="11" t="s">
        <v>12</v>
      </c>
      <c r="L491" s="11" t="s">
        <v>8</v>
      </c>
      <c r="M491" s="11" t="s">
        <v>19</v>
      </c>
      <c r="N491" s="11"/>
      <c r="O491" s="11"/>
      <c r="P491" s="22" t="s">
        <v>7</v>
      </c>
      <c r="Q491" s="79" t="s">
        <v>118</v>
      </c>
      <c r="R491" s="32"/>
      <c r="S491" s="32"/>
      <c r="T491" s="33"/>
      <c r="U491" s="34">
        <v>0</v>
      </c>
      <c r="V491" s="34">
        <f>U491*-1</f>
        <v>0</v>
      </c>
      <c r="W491" s="143" t="e">
        <f t="shared" si="135"/>
        <v>#DIV/0!</v>
      </c>
      <c r="X491" s="32"/>
      <c r="Y491" s="32">
        <v>900</v>
      </c>
      <c r="Z491" s="32">
        <v>900</v>
      </c>
      <c r="AA491" s="32">
        <v>900</v>
      </c>
      <c r="AB491" s="32">
        <v>900</v>
      </c>
      <c r="AC491" s="4"/>
      <c r="AD491" s="4"/>
      <c r="AE491" s="32">
        <v>200</v>
      </c>
      <c r="AF491" s="32"/>
      <c r="AG491" s="32">
        <f>Z491+AE491</f>
        <v>1100</v>
      </c>
      <c r="AH491" s="32">
        <v>523.68</v>
      </c>
      <c r="AI491" s="32"/>
      <c r="AJ491" s="67">
        <v>100</v>
      </c>
      <c r="AK491" s="32">
        <f>AJ491</f>
        <v>100</v>
      </c>
      <c r="AL491" s="32"/>
      <c r="AM491" s="32">
        <f>AK491</f>
        <v>100</v>
      </c>
      <c r="AN491" s="32">
        <f t="shared" si="139"/>
        <v>100</v>
      </c>
      <c r="AO491" s="32">
        <f t="shared" si="139"/>
        <v>100</v>
      </c>
      <c r="AP491" s="32">
        <f t="shared" si="139"/>
        <v>100</v>
      </c>
      <c r="AQ491" s="32">
        <v>100</v>
      </c>
      <c r="AR491" s="67">
        <v>500</v>
      </c>
      <c r="AS491" s="32">
        <v>50</v>
      </c>
      <c r="AT491" s="32">
        <v>250</v>
      </c>
      <c r="AU491" s="32">
        <v>102.23</v>
      </c>
      <c r="AV491" s="32">
        <v>76.7</v>
      </c>
      <c r="AW491" s="682">
        <v>38.4</v>
      </c>
      <c r="AX491" s="32">
        <v>76.7</v>
      </c>
      <c r="AY491" s="234">
        <v>500</v>
      </c>
      <c r="AZ491" s="32">
        <v>500</v>
      </c>
      <c r="BA491" s="32">
        <v>500</v>
      </c>
      <c r="BB491" s="32">
        <v>500</v>
      </c>
      <c r="BC491" s="234">
        <v>208</v>
      </c>
      <c r="BD491" s="234">
        <v>20</v>
      </c>
      <c r="BE491" s="731">
        <f t="shared" si="138"/>
        <v>9.615384615384617</v>
      </c>
      <c r="BF491" s="822">
        <v>200</v>
      </c>
      <c r="BG491" s="33">
        <v>200</v>
      </c>
      <c r="BH491" s="33">
        <v>200</v>
      </c>
    </row>
    <row r="492" spans="1:60" s="72" customFormat="1" ht="15.75" customHeight="1" hidden="1">
      <c r="A492" s="12">
        <v>1</v>
      </c>
      <c r="B492" s="13">
        <v>1</v>
      </c>
      <c r="C492" s="13"/>
      <c r="D492" s="11" t="s">
        <v>3</v>
      </c>
      <c r="E492" s="189">
        <v>290</v>
      </c>
      <c r="F492" s="10" t="s">
        <v>81</v>
      </c>
      <c r="G492" s="11" t="s">
        <v>11</v>
      </c>
      <c r="H492" s="11" t="s">
        <v>2</v>
      </c>
      <c r="I492" s="11"/>
      <c r="J492" s="10" t="s">
        <v>6</v>
      </c>
      <c r="K492" s="11" t="s">
        <v>12</v>
      </c>
      <c r="L492" s="11" t="s">
        <v>8</v>
      </c>
      <c r="M492" s="11" t="s">
        <v>32</v>
      </c>
      <c r="N492" s="11"/>
      <c r="O492" s="11"/>
      <c r="P492" s="22" t="s">
        <v>7</v>
      </c>
      <c r="Q492" s="79" t="s">
        <v>525</v>
      </c>
      <c r="R492" s="32">
        <v>20000</v>
      </c>
      <c r="S492" s="32"/>
      <c r="T492" s="33">
        <v>0</v>
      </c>
      <c r="U492" s="34">
        <v>-4124.25</v>
      </c>
      <c r="V492" s="34">
        <v>0</v>
      </c>
      <c r="W492" s="143" t="e">
        <f t="shared" si="135"/>
        <v>#DIV/0!</v>
      </c>
      <c r="X492" s="32"/>
      <c r="Y492" s="32">
        <v>5000</v>
      </c>
      <c r="Z492" s="32">
        <v>5000</v>
      </c>
      <c r="AA492" s="32">
        <v>0</v>
      </c>
      <c r="AB492" s="32">
        <v>0</v>
      </c>
      <c r="AC492" s="4"/>
      <c r="AD492" s="4"/>
      <c r="AE492" s="32">
        <v>-2260</v>
      </c>
      <c r="AF492" s="32"/>
      <c r="AG492" s="32">
        <f>Z492+AE492</f>
        <v>2740</v>
      </c>
      <c r="AH492" s="32">
        <v>2738.9</v>
      </c>
      <c r="AI492" s="32"/>
      <c r="AJ492" s="67"/>
      <c r="AK492" s="32"/>
      <c r="AL492" s="32"/>
      <c r="AM492" s="32">
        <v>0</v>
      </c>
      <c r="AN492" s="32">
        <v>0</v>
      </c>
      <c r="AO492" s="32">
        <v>0</v>
      </c>
      <c r="AP492" s="32">
        <v>0</v>
      </c>
      <c r="AQ492" s="32"/>
      <c r="AR492" s="67">
        <v>0</v>
      </c>
      <c r="AS492" s="32"/>
      <c r="AT492" s="32"/>
      <c r="AU492" s="32"/>
      <c r="AV492" s="32"/>
      <c r="AW492" s="682"/>
      <c r="AX492" s="32"/>
      <c r="AY492" s="234"/>
      <c r="AZ492" s="32"/>
      <c r="BA492" s="32"/>
      <c r="BB492" s="32"/>
      <c r="BC492" s="234"/>
      <c r="BD492" s="234"/>
      <c r="BE492" s="731" t="e">
        <f t="shared" si="138"/>
        <v>#DIV/0!</v>
      </c>
      <c r="BF492" s="822"/>
      <c r="BG492" s="33"/>
      <c r="BH492" s="33"/>
    </row>
    <row r="493" spans="1:60" s="72" customFormat="1" ht="15.75" customHeight="1">
      <c r="A493" s="12"/>
      <c r="B493" s="13"/>
      <c r="C493" s="13"/>
      <c r="D493" s="11"/>
      <c r="E493" s="189">
        <v>291</v>
      </c>
      <c r="F493" s="108" t="s">
        <v>81</v>
      </c>
      <c r="G493" s="109" t="s">
        <v>11</v>
      </c>
      <c r="H493" s="109" t="s">
        <v>2</v>
      </c>
      <c r="I493" s="109"/>
      <c r="J493" s="108" t="s">
        <v>6</v>
      </c>
      <c r="K493" s="109" t="s">
        <v>12</v>
      </c>
      <c r="L493" s="109" t="s">
        <v>24</v>
      </c>
      <c r="M493" s="402" t="s">
        <v>13</v>
      </c>
      <c r="N493" s="109"/>
      <c r="O493" s="109"/>
      <c r="P493" s="345" t="s">
        <v>7</v>
      </c>
      <c r="Q493" s="79" t="s">
        <v>720</v>
      </c>
      <c r="R493" s="32"/>
      <c r="S493" s="32"/>
      <c r="T493" s="33"/>
      <c r="U493" s="34"/>
      <c r="V493" s="34"/>
      <c r="W493" s="143"/>
      <c r="X493" s="32"/>
      <c r="Y493" s="32"/>
      <c r="Z493" s="32"/>
      <c r="AA493" s="32"/>
      <c r="AB493" s="32"/>
      <c r="AC493" s="4"/>
      <c r="AD493" s="4"/>
      <c r="AE493" s="32"/>
      <c r="AF493" s="32"/>
      <c r="AG493" s="32"/>
      <c r="AH493" s="32"/>
      <c r="AI493" s="32"/>
      <c r="AJ493" s="67"/>
      <c r="AK493" s="32"/>
      <c r="AL493" s="32"/>
      <c r="AM493" s="32">
        <v>0</v>
      </c>
      <c r="AN493" s="32">
        <v>230</v>
      </c>
      <c r="AO493" s="32">
        <v>230</v>
      </c>
      <c r="AP493" s="32">
        <v>230</v>
      </c>
      <c r="AQ493" s="32">
        <v>290</v>
      </c>
      <c r="AR493" s="67">
        <v>300</v>
      </c>
      <c r="AS493" s="32">
        <v>289.78</v>
      </c>
      <c r="AT493" s="32">
        <v>300</v>
      </c>
      <c r="AU493" s="32">
        <v>181</v>
      </c>
      <c r="AV493" s="32">
        <v>221</v>
      </c>
      <c r="AW493" s="682">
        <v>89.8</v>
      </c>
      <c r="AX493" s="32">
        <v>181</v>
      </c>
      <c r="AY493" s="234">
        <v>200</v>
      </c>
      <c r="AZ493" s="32">
        <v>200</v>
      </c>
      <c r="BA493" s="32">
        <v>200</v>
      </c>
      <c r="BB493" s="32">
        <v>200</v>
      </c>
      <c r="BC493" s="234">
        <v>480</v>
      </c>
      <c r="BD493" s="234">
        <v>197.2</v>
      </c>
      <c r="BE493" s="731">
        <f t="shared" si="138"/>
        <v>41.083333333333336</v>
      </c>
      <c r="BF493" s="822">
        <v>200</v>
      </c>
      <c r="BG493" s="33">
        <v>200</v>
      </c>
      <c r="BH493" s="33">
        <v>200</v>
      </c>
    </row>
    <row r="494" spans="1:60" s="1" customFormat="1" ht="15.75" hidden="1">
      <c r="A494" s="12">
        <v>4</v>
      </c>
      <c r="B494" s="13">
        <v>2</v>
      </c>
      <c r="C494" s="13"/>
      <c r="D494" s="11" t="s">
        <v>3</v>
      </c>
      <c r="E494" s="189">
        <v>292</v>
      </c>
      <c r="F494" s="108" t="s">
        <v>81</v>
      </c>
      <c r="G494" s="109" t="s">
        <v>11</v>
      </c>
      <c r="H494" s="109" t="s">
        <v>2</v>
      </c>
      <c r="I494" s="109"/>
      <c r="J494" s="108" t="s">
        <v>6</v>
      </c>
      <c r="K494" s="109" t="s">
        <v>12</v>
      </c>
      <c r="L494" s="109" t="s">
        <v>24</v>
      </c>
      <c r="M494" s="109" t="s">
        <v>56</v>
      </c>
      <c r="N494" s="109"/>
      <c r="O494" s="109"/>
      <c r="P494" s="345" t="s">
        <v>7</v>
      </c>
      <c r="Q494" s="79" t="s">
        <v>120</v>
      </c>
      <c r="R494" s="32">
        <v>50</v>
      </c>
      <c r="S494" s="32">
        <v>0</v>
      </c>
      <c r="T494" s="33">
        <f>R494+S494</f>
        <v>50</v>
      </c>
      <c r="U494" s="34">
        <v>-46.5</v>
      </c>
      <c r="V494" s="34">
        <v>0</v>
      </c>
      <c r="W494" s="143">
        <f>V494/T494</f>
        <v>0</v>
      </c>
      <c r="X494" s="32"/>
      <c r="Y494" s="32">
        <v>0</v>
      </c>
      <c r="Z494" s="32">
        <v>0</v>
      </c>
      <c r="AA494" s="32">
        <v>0</v>
      </c>
      <c r="AB494" s="32">
        <v>0</v>
      </c>
      <c r="AC494" s="4"/>
      <c r="AD494" s="4"/>
      <c r="AE494" s="32"/>
      <c r="AF494" s="32"/>
      <c r="AG494" s="32"/>
      <c r="AH494" s="32"/>
      <c r="AI494" s="32"/>
      <c r="AJ494" s="67"/>
      <c r="AK494" s="32"/>
      <c r="AL494" s="32"/>
      <c r="AM494" s="32">
        <v>0</v>
      </c>
      <c r="AN494" s="32">
        <v>0</v>
      </c>
      <c r="AO494" s="32">
        <v>0</v>
      </c>
      <c r="AP494" s="32">
        <v>0</v>
      </c>
      <c r="AQ494" s="32"/>
      <c r="AR494" s="67">
        <v>0</v>
      </c>
      <c r="AS494" s="32"/>
      <c r="AT494" s="32"/>
      <c r="AU494" s="32"/>
      <c r="AV494" s="32"/>
      <c r="AW494" s="682"/>
      <c r="AX494" s="32"/>
      <c r="AY494" s="234"/>
      <c r="AZ494" s="32"/>
      <c r="BA494" s="32"/>
      <c r="BB494" s="32"/>
      <c r="BC494" s="234"/>
      <c r="BD494" s="234"/>
      <c r="BE494" s="731" t="e">
        <f t="shared" si="138"/>
        <v>#DIV/0!</v>
      </c>
      <c r="BF494" s="822"/>
      <c r="BG494" s="33"/>
      <c r="BH494" s="33"/>
    </row>
    <row r="495" spans="1:60" s="1" customFormat="1" ht="15.75" hidden="1">
      <c r="A495" s="12">
        <v>4</v>
      </c>
      <c r="B495" s="13">
        <v>2</v>
      </c>
      <c r="C495" s="13"/>
      <c r="D495" s="11" t="s">
        <v>3</v>
      </c>
      <c r="E495" s="189">
        <v>293</v>
      </c>
      <c r="F495" s="10" t="s">
        <v>81</v>
      </c>
      <c r="G495" s="11" t="s">
        <v>11</v>
      </c>
      <c r="H495" s="11" t="s">
        <v>2</v>
      </c>
      <c r="I495" s="11"/>
      <c r="J495" s="10" t="s">
        <v>6</v>
      </c>
      <c r="K495" s="11" t="s">
        <v>12</v>
      </c>
      <c r="L495" s="11" t="s">
        <v>24</v>
      </c>
      <c r="M495" s="11" t="s">
        <v>15</v>
      </c>
      <c r="N495" s="11"/>
      <c r="O495" s="11"/>
      <c r="P495" s="22" t="s">
        <v>7</v>
      </c>
      <c r="Q495" s="79" t="s">
        <v>119</v>
      </c>
      <c r="R495" s="32">
        <v>300</v>
      </c>
      <c r="S495" s="32">
        <v>0</v>
      </c>
      <c r="T495" s="33">
        <f>R495+S495</f>
        <v>300</v>
      </c>
      <c r="U495" s="34">
        <v>-185.64</v>
      </c>
      <c r="V495" s="34">
        <v>0</v>
      </c>
      <c r="W495" s="143">
        <f t="shared" si="135"/>
        <v>0</v>
      </c>
      <c r="X495" s="32"/>
      <c r="Y495" s="32">
        <v>300</v>
      </c>
      <c r="Z495" s="32">
        <v>300</v>
      </c>
      <c r="AA495" s="32">
        <v>300</v>
      </c>
      <c r="AB495" s="32">
        <v>300</v>
      </c>
      <c r="AC495" s="4"/>
      <c r="AD495" s="4"/>
      <c r="AE495" s="32"/>
      <c r="AF495" s="32">
        <v>185.64</v>
      </c>
      <c r="AG495" s="32">
        <f>Z495+AE495</f>
        <v>300</v>
      </c>
      <c r="AH495" s="32"/>
      <c r="AI495" s="32"/>
      <c r="AJ495" s="67">
        <f>AG495</f>
        <v>300</v>
      </c>
      <c r="AK495" s="32"/>
      <c r="AL495" s="32"/>
      <c r="AM495" s="32">
        <v>0</v>
      </c>
      <c r="AN495" s="32">
        <v>0</v>
      </c>
      <c r="AO495" s="32">
        <v>0</v>
      </c>
      <c r="AP495" s="32">
        <v>0</v>
      </c>
      <c r="AQ495" s="32"/>
      <c r="AR495" s="67">
        <v>0</v>
      </c>
      <c r="AS495" s="32"/>
      <c r="AT495" s="32"/>
      <c r="AU495" s="32"/>
      <c r="AV495" s="32"/>
      <c r="AW495" s="682"/>
      <c r="AX495" s="32"/>
      <c r="AY495" s="234"/>
      <c r="AZ495" s="32"/>
      <c r="BA495" s="32"/>
      <c r="BB495" s="32"/>
      <c r="BC495" s="234"/>
      <c r="BD495" s="234"/>
      <c r="BE495" s="731" t="e">
        <f t="shared" si="138"/>
        <v>#DIV/0!</v>
      </c>
      <c r="BF495" s="822"/>
      <c r="BG495" s="33"/>
      <c r="BH495" s="33"/>
    </row>
    <row r="496" spans="1:60" s="1" customFormat="1" ht="15.75" customHeight="1">
      <c r="A496" s="159">
        <v>4</v>
      </c>
      <c r="B496" s="160">
        <v>2</v>
      </c>
      <c r="C496" s="160"/>
      <c r="D496" s="147" t="s">
        <v>3</v>
      </c>
      <c r="E496" s="189">
        <v>294</v>
      </c>
      <c r="F496" s="146" t="s">
        <v>81</v>
      </c>
      <c r="G496" s="147" t="s">
        <v>11</v>
      </c>
      <c r="H496" s="147" t="s">
        <v>2</v>
      </c>
      <c r="I496" s="147"/>
      <c r="J496" s="146" t="s">
        <v>6</v>
      </c>
      <c r="K496" s="147" t="s">
        <v>12</v>
      </c>
      <c r="L496" s="147" t="s">
        <v>24</v>
      </c>
      <c r="M496" s="147" t="s">
        <v>19</v>
      </c>
      <c r="N496" s="147"/>
      <c r="O496" s="147"/>
      <c r="P496" s="148" t="s">
        <v>7</v>
      </c>
      <c r="Q496" s="79" t="s">
        <v>719</v>
      </c>
      <c r="R496" s="32">
        <v>300</v>
      </c>
      <c r="S496" s="32">
        <v>0</v>
      </c>
      <c r="T496" s="32">
        <v>300</v>
      </c>
      <c r="U496" s="34">
        <v>-53.47</v>
      </c>
      <c r="V496" s="34">
        <v>67.95</v>
      </c>
      <c r="W496" s="143">
        <f t="shared" si="135"/>
        <v>0.2265</v>
      </c>
      <c r="X496" s="32"/>
      <c r="Y496" s="32">
        <v>100</v>
      </c>
      <c r="Z496" s="32">
        <v>100</v>
      </c>
      <c r="AA496" s="32">
        <v>0</v>
      </c>
      <c r="AB496" s="32">
        <v>0</v>
      </c>
      <c r="AC496" s="23"/>
      <c r="AD496" s="23"/>
      <c r="AE496" s="32"/>
      <c r="AF496" s="32">
        <f>53.47+46.5</f>
        <v>99.97</v>
      </c>
      <c r="AG496" s="32">
        <f>Z496+AE496</f>
        <v>100</v>
      </c>
      <c r="AH496" s="32">
        <v>79.66</v>
      </c>
      <c r="AI496" s="32">
        <v>2801.33</v>
      </c>
      <c r="AJ496" s="67">
        <f>AG496</f>
        <v>100</v>
      </c>
      <c r="AK496" s="32">
        <v>5483</v>
      </c>
      <c r="AL496" s="32">
        <v>5482.52</v>
      </c>
      <c r="AM496" s="32">
        <v>0</v>
      </c>
      <c r="AN496" s="32">
        <v>0</v>
      </c>
      <c r="AO496" s="32">
        <v>0</v>
      </c>
      <c r="AP496" s="32">
        <v>0</v>
      </c>
      <c r="AQ496" s="32">
        <v>100</v>
      </c>
      <c r="AR496" s="67">
        <v>100</v>
      </c>
      <c r="AS496" s="32">
        <v>98</v>
      </c>
      <c r="AT496" s="32">
        <v>100</v>
      </c>
      <c r="AU496" s="32">
        <v>191</v>
      </c>
      <c r="AV496" s="32">
        <v>53.5</v>
      </c>
      <c r="AW496" s="682">
        <v>99.1</v>
      </c>
      <c r="AX496" s="32">
        <v>0</v>
      </c>
      <c r="AY496" s="234">
        <v>200</v>
      </c>
      <c r="AZ496" s="32">
        <v>200</v>
      </c>
      <c r="BA496" s="32">
        <v>200</v>
      </c>
      <c r="BB496" s="32">
        <v>200</v>
      </c>
      <c r="BC496" s="234">
        <v>550</v>
      </c>
      <c r="BD496" s="234"/>
      <c r="BE496" s="731">
        <f t="shared" si="138"/>
        <v>0</v>
      </c>
      <c r="BF496" s="822">
        <v>200</v>
      </c>
      <c r="BG496" s="33">
        <v>550</v>
      </c>
      <c r="BH496" s="33">
        <v>200</v>
      </c>
    </row>
    <row r="497" spans="1:60" s="511" customFormat="1" ht="15.75" hidden="1">
      <c r="A497" s="159">
        <v>4</v>
      </c>
      <c r="B497" s="160">
        <v>2</v>
      </c>
      <c r="C497" s="160"/>
      <c r="D497" s="147" t="s">
        <v>3</v>
      </c>
      <c r="E497" s="189">
        <v>295</v>
      </c>
      <c r="F497" s="146" t="s">
        <v>81</v>
      </c>
      <c r="G497" s="147" t="s">
        <v>11</v>
      </c>
      <c r="H497" s="147" t="s">
        <v>2</v>
      </c>
      <c r="I497" s="147"/>
      <c r="J497" s="146" t="s">
        <v>6</v>
      </c>
      <c r="K497" s="147" t="s">
        <v>12</v>
      </c>
      <c r="L497" s="147" t="s">
        <v>24</v>
      </c>
      <c r="M497" s="147" t="s">
        <v>56</v>
      </c>
      <c r="N497" s="147"/>
      <c r="O497" s="147"/>
      <c r="P497" s="148" t="s">
        <v>7</v>
      </c>
      <c r="Q497" s="79" t="s">
        <v>120</v>
      </c>
      <c r="R497" s="32">
        <v>50</v>
      </c>
      <c r="S497" s="32">
        <v>0</v>
      </c>
      <c r="T497" s="32">
        <f>R497+S497</f>
        <v>50</v>
      </c>
      <c r="U497" s="34">
        <v>-46.5</v>
      </c>
      <c r="V497" s="34">
        <v>0</v>
      </c>
      <c r="W497" s="143">
        <f t="shared" si="135"/>
        <v>0</v>
      </c>
      <c r="X497" s="32"/>
      <c r="Y497" s="32">
        <v>0</v>
      </c>
      <c r="Z497" s="32">
        <v>0</v>
      </c>
      <c r="AA497" s="32">
        <v>0</v>
      </c>
      <c r="AB497" s="32">
        <v>0</v>
      </c>
      <c r="AC497" s="23"/>
      <c r="AD497" s="23"/>
      <c r="AE497" s="32"/>
      <c r="AF497" s="32"/>
      <c r="AG497" s="32"/>
      <c r="AH497" s="32"/>
      <c r="AI497" s="32"/>
      <c r="AJ497" s="67"/>
      <c r="AK497" s="32"/>
      <c r="AL497" s="32"/>
      <c r="AM497" s="32">
        <v>0</v>
      </c>
      <c r="AN497" s="32">
        <v>0</v>
      </c>
      <c r="AO497" s="32">
        <v>0</v>
      </c>
      <c r="AP497" s="32"/>
      <c r="AQ497" s="32"/>
      <c r="AR497" s="67">
        <f>AM497</f>
        <v>0</v>
      </c>
      <c r="AS497" s="32"/>
      <c r="AT497" s="32"/>
      <c r="AU497" s="32"/>
      <c r="AV497" s="32"/>
      <c r="AW497" s="32"/>
      <c r="AX497" s="32"/>
      <c r="AY497" s="234"/>
      <c r="AZ497" s="32"/>
      <c r="BA497" s="32"/>
      <c r="BB497" s="32"/>
      <c r="BC497" s="234"/>
      <c r="BD497" s="32"/>
      <c r="BE497" s="731" t="e">
        <f t="shared" si="138"/>
        <v>#DIV/0!</v>
      </c>
      <c r="BF497" s="831"/>
      <c r="BG497" s="831"/>
      <c r="BH497" s="831"/>
    </row>
    <row r="498" spans="1:60" ht="15.75">
      <c r="A498" s="159">
        <v>4</v>
      </c>
      <c r="B498" s="160">
        <v>2</v>
      </c>
      <c r="C498" s="160"/>
      <c r="D498" s="147" t="s">
        <v>10</v>
      </c>
      <c r="E498" s="36">
        <v>296</v>
      </c>
      <c r="F498" s="350" t="s">
        <v>81</v>
      </c>
      <c r="G498" s="348" t="s">
        <v>11</v>
      </c>
      <c r="H498" s="348" t="s">
        <v>2</v>
      </c>
      <c r="I498" s="348"/>
      <c r="J498" s="350" t="s">
        <v>6</v>
      </c>
      <c r="K498" s="348" t="s">
        <v>12</v>
      </c>
      <c r="L498" s="348"/>
      <c r="M498" s="348"/>
      <c r="N498" s="348"/>
      <c r="O498" s="348"/>
      <c r="P498" s="355"/>
      <c r="Q498" s="271" t="s">
        <v>188</v>
      </c>
      <c r="R498" s="258">
        <f>SUM(R478:R497)</f>
        <v>24370</v>
      </c>
      <c r="S498" s="258">
        <v>0</v>
      </c>
      <c r="T498" s="258">
        <f>SUM(T478:T497)</f>
        <v>4370</v>
      </c>
      <c r="U498" s="259">
        <v>-3581.2</v>
      </c>
      <c r="V498" s="259">
        <f>SUM(V478:V497)</f>
        <v>3958.8499999999995</v>
      </c>
      <c r="W498" s="260">
        <f t="shared" si="135"/>
        <v>0.9059153318077802</v>
      </c>
      <c r="X498" s="258">
        <f>SUM(X478:X497)</f>
        <v>0</v>
      </c>
      <c r="Y498" s="258">
        <f>SUM(Y478:Y497)</f>
        <v>10070</v>
      </c>
      <c r="Z498" s="258">
        <f>SUM(Z478:Z497)</f>
        <v>10070</v>
      </c>
      <c r="AA498" s="258">
        <f>SUM(AA478:AA497)</f>
        <v>4870</v>
      </c>
      <c r="AB498" s="258">
        <f>SUM(AB478:AB497)</f>
        <v>4870</v>
      </c>
      <c r="AC498" s="261"/>
      <c r="AD498" s="261"/>
      <c r="AE498" s="258">
        <f>SUM(AE478:AE497)</f>
        <v>-2060</v>
      </c>
      <c r="AF498" s="258">
        <f>SUM(AF478:AF497)</f>
        <v>4242.72</v>
      </c>
      <c r="AG498" s="258">
        <f>SUM(AG478:AG497)</f>
        <v>8395</v>
      </c>
      <c r="AH498" s="258">
        <f>SUM(AH477:AH497)</f>
        <v>7893.380000000001</v>
      </c>
      <c r="AI498" s="258">
        <f>SUM(AI477:AI497)</f>
        <v>7730.450000000001</v>
      </c>
      <c r="AJ498" s="258">
        <f>SUM(AJ478:AJ497)</f>
        <v>5070</v>
      </c>
      <c r="AK498" s="258">
        <f aca="true" t="shared" si="140" ref="AK498:AX498">SUM(AK477:AK497)</f>
        <v>8404</v>
      </c>
      <c r="AL498" s="258">
        <f t="shared" si="140"/>
        <v>7843.4400000000005</v>
      </c>
      <c r="AM498" s="258">
        <f t="shared" si="140"/>
        <v>2760</v>
      </c>
      <c r="AN498" s="258">
        <f t="shared" si="140"/>
        <v>2990</v>
      </c>
      <c r="AO498" s="258">
        <f t="shared" si="140"/>
        <v>4190</v>
      </c>
      <c r="AP498" s="258">
        <f t="shared" si="140"/>
        <v>4690</v>
      </c>
      <c r="AQ498" s="258">
        <f t="shared" si="140"/>
        <v>5001</v>
      </c>
      <c r="AR498" s="262">
        <f t="shared" si="140"/>
        <v>5030</v>
      </c>
      <c r="AS498" s="258">
        <f t="shared" si="140"/>
        <v>4201.8</v>
      </c>
      <c r="AT498" s="258">
        <f t="shared" si="140"/>
        <v>4060</v>
      </c>
      <c r="AU498" s="258">
        <f t="shared" si="140"/>
        <v>7445.16</v>
      </c>
      <c r="AV498" s="258">
        <f t="shared" si="140"/>
        <v>8092.79</v>
      </c>
      <c r="AW498" s="258"/>
      <c r="AX498" s="258">
        <f t="shared" si="140"/>
        <v>5826.2</v>
      </c>
      <c r="AY498" s="258">
        <f aca="true" t="shared" si="141" ref="AY498:BH498">SUM(AY477:AY497)</f>
        <v>4470</v>
      </c>
      <c r="AZ498" s="258">
        <f t="shared" si="141"/>
        <v>5460</v>
      </c>
      <c r="BA498" s="258">
        <f t="shared" si="141"/>
        <v>4470</v>
      </c>
      <c r="BB498" s="258">
        <f t="shared" si="141"/>
        <v>4470</v>
      </c>
      <c r="BC498" s="258">
        <f t="shared" si="141"/>
        <v>7469.92</v>
      </c>
      <c r="BD498" s="258">
        <f t="shared" si="141"/>
        <v>4514.469999999999</v>
      </c>
      <c r="BE498" s="258" t="e">
        <f t="shared" si="141"/>
        <v>#DIV/0!</v>
      </c>
      <c r="BF498" s="258">
        <f t="shared" si="141"/>
        <v>3120</v>
      </c>
      <c r="BG498" s="258">
        <f t="shared" si="141"/>
        <v>3470</v>
      </c>
      <c r="BH498" s="258">
        <f t="shared" si="141"/>
        <v>3120</v>
      </c>
    </row>
    <row r="499" spans="1:60" ht="15.75">
      <c r="A499" s="43">
        <v>4</v>
      </c>
      <c r="B499" s="44">
        <v>2</v>
      </c>
      <c r="C499" s="44"/>
      <c r="D499" s="45" t="s">
        <v>10</v>
      </c>
      <c r="E499" s="36">
        <v>297</v>
      </c>
      <c r="F499" s="212" t="s">
        <v>81</v>
      </c>
      <c r="G499" s="213" t="s">
        <v>11</v>
      </c>
      <c r="H499" s="213" t="s">
        <v>2</v>
      </c>
      <c r="I499" s="342"/>
      <c r="J499" s="212" t="s">
        <v>6</v>
      </c>
      <c r="K499" s="213"/>
      <c r="L499" s="213"/>
      <c r="M499" s="213"/>
      <c r="N499" s="213"/>
      <c r="O499" s="213"/>
      <c r="P499" s="256"/>
      <c r="Q499" s="342" t="s">
        <v>191</v>
      </c>
      <c r="R499" s="256">
        <f>R498</f>
        <v>24370</v>
      </c>
      <c r="S499" s="256">
        <v>0</v>
      </c>
      <c r="T499" s="256">
        <f>T498</f>
        <v>4370</v>
      </c>
      <c r="U499" s="256">
        <v>-3581.2</v>
      </c>
      <c r="V499" s="256">
        <f>V498</f>
        <v>3958.8499999999995</v>
      </c>
      <c r="W499" s="256">
        <f t="shared" si="135"/>
        <v>0.9059153318077802</v>
      </c>
      <c r="X499" s="256">
        <f>X498</f>
        <v>0</v>
      </c>
      <c r="Y499" s="256">
        <f>Y498</f>
        <v>10070</v>
      </c>
      <c r="Z499" s="256">
        <f>Z498</f>
        <v>10070</v>
      </c>
      <c r="AA499" s="256">
        <f>AA498</f>
        <v>4870</v>
      </c>
      <c r="AB499" s="256">
        <f>AB498</f>
        <v>4870</v>
      </c>
      <c r="AC499" s="256"/>
      <c r="AD499" s="256"/>
      <c r="AE499" s="256">
        <f aca="true" t="shared" si="142" ref="AE499:AV499">AE498</f>
        <v>-2060</v>
      </c>
      <c r="AF499" s="256">
        <f t="shared" si="142"/>
        <v>4242.72</v>
      </c>
      <c r="AG499" s="256">
        <f t="shared" si="142"/>
        <v>8395</v>
      </c>
      <c r="AH499" s="258">
        <f t="shared" si="142"/>
        <v>7893.380000000001</v>
      </c>
      <c r="AI499" s="258">
        <f>AI498</f>
        <v>7730.450000000001</v>
      </c>
      <c r="AJ499" s="258">
        <f t="shared" si="142"/>
        <v>5070</v>
      </c>
      <c r="AK499" s="258">
        <f t="shared" si="142"/>
        <v>8404</v>
      </c>
      <c r="AL499" s="258">
        <f t="shared" si="142"/>
        <v>7843.4400000000005</v>
      </c>
      <c r="AM499" s="258">
        <f>AM498</f>
        <v>2760</v>
      </c>
      <c r="AN499" s="258">
        <f>AN498</f>
        <v>2990</v>
      </c>
      <c r="AO499" s="258">
        <f>AO498</f>
        <v>4190</v>
      </c>
      <c r="AP499" s="258">
        <f>AP498</f>
        <v>4690</v>
      </c>
      <c r="AQ499" s="258">
        <f>AQ498</f>
        <v>5001</v>
      </c>
      <c r="AR499" s="262">
        <f t="shared" si="142"/>
        <v>5030</v>
      </c>
      <c r="AS499" s="258">
        <f t="shared" si="142"/>
        <v>4201.8</v>
      </c>
      <c r="AT499" s="258">
        <f t="shared" si="142"/>
        <v>4060</v>
      </c>
      <c r="AU499" s="258">
        <f>AU498</f>
        <v>7445.16</v>
      </c>
      <c r="AV499" s="258">
        <f t="shared" si="142"/>
        <v>8092.79</v>
      </c>
      <c r="AW499" s="258"/>
      <c r="AX499" s="258">
        <f>AX498</f>
        <v>5826.2</v>
      </c>
      <c r="AY499" s="258">
        <f aca="true" t="shared" si="143" ref="AY499:BH499">AY498</f>
        <v>4470</v>
      </c>
      <c r="AZ499" s="258">
        <f t="shared" si="143"/>
        <v>5460</v>
      </c>
      <c r="BA499" s="258">
        <f t="shared" si="143"/>
        <v>4470</v>
      </c>
      <c r="BB499" s="258">
        <f t="shared" si="143"/>
        <v>4470</v>
      </c>
      <c r="BC499" s="258">
        <f t="shared" si="143"/>
        <v>7469.92</v>
      </c>
      <c r="BD499" s="258">
        <f t="shared" si="143"/>
        <v>4514.469999999999</v>
      </c>
      <c r="BE499" s="258" t="e">
        <f t="shared" si="143"/>
        <v>#DIV/0!</v>
      </c>
      <c r="BF499" s="258">
        <f t="shared" si="143"/>
        <v>3120</v>
      </c>
      <c r="BG499" s="258">
        <f t="shared" si="143"/>
        <v>3470</v>
      </c>
      <c r="BH499" s="258">
        <f t="shared" si="143"/>
        <v>3120</v>
      </c>
    </row>
    <row r="500" spans="1:60" ht="15.75" hidden="1">
      <c r="A500" s="12">
        <v>4</v>
      </c>
      <c r="B500" s="13">
        <v>2</v>
      </c>
      <c r="C500" s="13"/>
      <c r="D500" s="11" t="s">
        <v>3</v>
      </c>
      <c r="E500" s="189">
        <v>298</v>
      </c>
      <c r="F500" s="15" t="s">
        <v>81</v>
      </c>
      <c r="G500" s="16" t="s">
        <v>11</v>
      </c>
      <c r="H500" s="16" t="s">
        <v>2</v>
      </c>
      <c r="I500" s="16"/>
      <c r="J500" s="15" t="s">
        <v>24</v>
      </c>
      <c r="K500" s="16" t="s">
        <v>5</v>
      </c>
      <c r="L500" s="224">
        <v>7</v>
      </c>
      <c r="M500" s="368" t="s">
        <v>13</v>
      </c>
      <c r="N500" s="16"/>
      <c r="O500" s="16"/>
      <c r="P500" s="356">
        <v>46</v>
      </c>
      <c r="Q500" s="79" t="s">
        <v>589</v>
      </c>
      <c r="R500" s="32">
        <v>900</v>
      </c>
      <c r="S500" s="32">
        <v>6200</v>
      </c>
      <c r="T500" s="33">
        <v>900</v>
      </c>
      <c r="U500" s="34">
        <v>-9198.7</v>
      </c>
      <c r="V500" s="34">
        <v>0</v>
      </c>
      <c r="W500" s="143">
        <f t="shared" si="135"/>
        <v>0</v>
      </c>
      <c r="X500" s="32">
        <v>-900</v>
      </c>
      <c r="Y500" s="32">
        <v>0</v>
      </c>
      <c r="Z500" s="32">
        <v>0</v>
      </c>
      <c r="AA500" s="32">
        <v>0</v>
      </c>
      <c r="AB500" s="32">
        <v>0</v>
      </c>
      <c r="AE500" s="32">
        <v>0</v>
      </c>
      <c r="AF500" s="32">
        <v>0</v>
      </c>
      <c r="AG500" s="32">
        <v>0</v>
      </c>
      <c r="AH500" s="32"/>
      <c r="AI500" s="32"/>
      <c r="AJ500" s="67">
        <v>0</v>
      </c>
      <c r="AK500" s="32"/>
      <c r="AL500" s="32"/>
      <c r="AM500" s="32">
        <v>0</v>
      </c>
      <c r="AN500" s="32">
        <v>0</v>
      </c>
      <c r="AO500" s="32">
        <v>0</v>
      </c>
      <c r="AP500" s="32"/>
      <c r="AQ500" s="32"/>
      <c r="AR500" s="67">
        <v>0</v>
      </c>
      <c r="AS500" s="32"/>
      <c r="AT500" s="32"/>
      <c r="AU500" s="32"/>
      <c r="AV500" s="32"/>
      <c r="AW500" s="32"/>
      <c r="AX500" s="32"/>
      <c r="AY500" s="234"/>
      <c r="AZ500" s="32"/>
      <c r="BA500" s="32"/>
      <c r="BB500" s="32"/>
      <c r="BC500" s="234"/>
      <c r="BD500" s="32"/>
      <c r="BE500" s="731" t="e">
        <f t="shared" si="138"/>
        <v>#DIV/0!</v>
      </c>
      <c r="BF500" s="822"/>
      <c r="BG500" s="33"/>
      <c r="BH500" s="33"/>
    </row>
    <row r="501" spans="1:60" s="23" customFormat="1" ht="15.75" hidden="1">
      <c r="A501" s="12">
        <v>4</v>
      </c>
      <c r="B501" s="13">
        <v>2</v>
      </c>
      <c r="C501" s="13"/>
      <c r="D501" s="11" t="s">
        <v>3</v>
      </c>
      <c r="E501" s="189">
        <v>299</v>
      </c>
      <c r="F501" s="10" t="s">
        <v>81</v>
      </c>
      <c r="G501" s="11" t="s">
        <v>11</v>
      </c>
      <c r="H501" s="11" t="s">
        <v>2</v>
      </c>
      <c r="I501" s="11"/>
      <c r="J501" s="206">
        <v>7</v>
      </c>
      <c r="K501" s="154">
        <v>1</v>
      </c>
      <c r="L501" s="154">
        <v>6</v>
      </c>
      <c r="M501" s="11"/>
      <c r="N501" s="11"/>
      <c r="O501" s="11"/>
      <c r="P501" s="22" t="s">
        <v>7</v>
      </c>
      <c r="Q501" s="79" t="s">
        <v>550</v>
      </c>
      <c r="R501" s="32">
        <v>300</v>
      </c>
      <c r="S501" s="32">
        <v>0</v>
      </c>
      <c r="T501" s="33">
        <v>300</v>
      </c>
      <c r="U501" s="34">
        <v>-53.47</v>
      </c>
      <c r="V501" s="34">
        <v>67.95</v>
      </c>
      <c r="W501" s="143">
        <f t="shared" si="135"/>
        <v>0.2265</v>
      </c>
      <c r="X501" s="32"/>
      <c r="Y501" s="32">
        <v>100</v>
      </c>
      <c r="Z501" s="32">
        <v>100</v>
      </c>
      <c r="AA501" s="32">
        <v>0</v>
      </c>
      <c r="AB501" s="32">
        <v>0</v>
      </c>
      <c r="AC501" s="4"/>
      <c r="AD501" s="4"/>
      <c r="AE501" s="32"/>
      <c r="AF501" s="32">
        <v>9198.7</v>
      </c>
      <c r="AG501" s="32"/>
      <c r="AH501" s="32"/>
      <c r="AI501" s="32"/>
      <c r="AJ501" s="67"/>
      <c r="AK501" s="32"/>
      <c r="AL501" s="32"/>
      <c r="AM501" s="32">
        <v>0</v>
      </c>
      <c r="AN501" s="32">
        <v>0</v>
      </c>
      <c r="AO501" s="32">
        <v>0</v>
      </c>
      <c r="AP501" s="32">
        <v>0</v>
      </c>
      <c r="AQ501" s="32"/>
      <c r="AR501" s="67">
        <v>0</v>
      </c>
      <c r="AS501" s="32"/>
      <c r="AT501" s="32"/>
      <c r="AU501" s="32"/>
      <c r="AV501" s="32"/>
      <c r="AW501" s="32"/>
      <c r="AX501" s="32"/>
      <c r="AY501" s="234"/>
      <c r="AZ501" s="32"/>
      <c r="BA501" s="32"/>
      <c r="BB501" s="32"/>
      <c r="BC501" s="234"/>
      <c r="BD501" s="32"/>
      <c r="BE501" s="731" t="e">
        <f t="shared" si="138"/>
        <v>#DIV/0!</v>
      </c>
      <c r="BF501" s="822"/>
      <c r="BG501" s="32"/>
      <c r="BH501" s="32"/>
    </row>
    <row r="502" spans="1:60" s="23" customFormat="1" ht="15.75">
      <c r="A502" s="12"/>
      <c r="B502" s="13"/>
      <c r="C502" s="13"/>
      <c r="D502" s="11"/>
      <c r="E502" s="189">
        <v>300</v>
      </c>
      <c r="F502" s="146" t="s">
        <v>81</v>
      </c>
      <c r="G502" s="147" t="s">
        <v>11</v>
      </c>
      <c r="H502" s="147" t="s">
        <v>2</v>
      </c>
      <c r="I502" s="221"/>
      <c r="J502" s="206">
        <v>7</v>
      </c>
      <c r="K502" s="154">
        <v>1</v>
      </c>
      <c r="L502" s="154">
        <v>3</v>
      </c>
      <c r="M502" s="147" t="s">
        <v>19</v>
      </c>
      <c r="N502" s="11"/>
      <c r="O502" s="346"/>
      <c r="P502" s="718">
        <v>43</v>
      </c>
      <c r="Q502" s="79" t="s">
        <v>817</v>
      </c>
      <c r="R502" s="32"/>
      <c r="S502" s="32"/>
      <c r="T502" s="33"/>
      <c r="U502" s="34"/>
      <c r="V502" s="34"/>
      <c r="W502" s="143"/>
      <c r="X502" s="32"/>
      <c r="Y502" s="32"/>
      <c r="Z502" s="32"/>
      <c r="AA502" s="32"/>
      <c r="AB502" s="32"/>
      <c r="AC502" s="4"/>
      <c r="AD502" s="4"/>
      <c r="AE502" s="32"/>
      <c r="AF502" s="32"/>
      <c r="AG502" s="32"/>
      <c r="AH502" s="32"/>
      <c r="AI502" s="32"/>
      <c r="AJ502" s="67"/>
      <c r="AK502" s="32"/>
      <c r="AL502" s="32"/>
      <c r="AM502" s="32"/>
      <c r="AN502" s="32"/>
      <c r="AO502" s="32"/>
      <c r="AP502" s="32"/>
      <c r="AQ502" s="32"/>
      <c r="AR502" s="67"/>
      <c r="AS502" s="32"/>
      <c r="AT502" s="32"/>
      <c r="AU502" s="32"/>
      <c r="AV502" s="32"/>
      <c r="AW502" s="32"/>
      <c r="AX502" s="32"/>
      <c r="AY502" s="234"/>
      <c r="AZ502" s="32"/>
      <c r="BA502" s="32"/>
      <c r="BB502" s="32"/>
      <c r="BC502" s="234">
        <v>1325.63</v>
      </c>
      <c r="BD502" s="32">
        <v>1325.63</v>
      </c>
      <c r="BE502" s="731">
        <f t="shared" si="138"/>
        <v>100</v>
      </c>
      <c r="BF502" s="822"/>
      <c r="BG502" s="32"/>
      <c r="BH502" s="32"/>
    </row>
    <row r="503" spans="1:60" s="23" customFormat="1" ht="30">
      <c r="A503" s="12"/>
      <c r="B503" s="13"/>
      <c r="C503" s="13"/>
      <c r="D503" s="11"/>
      <c r="E503" s="189">
        <v>301</v>
      </c>
      <c r="F503" s="146" t="s">
        <v>81</v>
      </c>
      <c r="G503" s="147" t="s">
        <v>11</v>
      </c>
      <c r="H503" s="147" t="s">
        <v>2</v>
      </c>
      <c r="I503" s="221"/>
      <c r="J503" s="206">
        <v>7</v>
      </c>
      <c r="K503" s="154">
        <v>1</v>
      </c>
      <c r="L503" s="154">
        <v>6</v>
      </c>
      <c r="M503" s="11"/>
      <c r="N503" s="11">
        <v>1</v>
      </c>
      <c r="O503" s="346"/>
      <c r="P503" s="718">
        <v>71</v>
      </c>
      <c r="Q503" s="79" t="s">
        <v>755</v>
      </c>
      <c r="R503" s="32"/>
      <c r="S503" s="32"/>
      <c r="T503" s="33"/>
      <c r="U503" s="34"/>
      <c r="V503" s="34"/>
      <c r="W503" s="143"/>
      <c r="X503" s="32"/>
      <c r="Y503" s="32"/>
      <c r="Z503" s="32"/>
      <c r="AA503" s="32"/>
      <c r="AB503" s="32"/>
      <c r="AC503" s="22"/>
      <c r="AD503" s="22"/>
      <c r="AE503" s="32"/>
      <c r="AF503" s="32"/>
      <c r="AG503" s="32"/>
      <c r="AH503" s="32"/>
      <c r="AI503" s="32"/>
      <c r="AJ503" s="67"/>
      <c r="AK503" s="32"/>
      <c r="AL503" s="32"/>
      <c r="AM503" s="32"/>
      <c r="AN503" s="32"/>
      <c r="AO503" s="32"/>
      <c r="AP503" s="32"/>
      <c r="AQ503" s="32"/>
      <c r="AR503" s="67"/>
      <c r="AS503" s="32"/>
      <c r="AT503" s="32"/>
      <c r="AU503" s="32"/>
      <c r="AV503" s="32">
        <v>282</v>
      </c>
      <c r="AW503" s="682">
        <v>100</v>
      </c>
      <c r="AX503" s="32"/>
      <c r="AY503" s="234"/>
      <c r="AZ503" s="32"/>
      <c r="BA503" s="32"/>
      <c r="BB503" s="32"/>
      <c r="BC503" s="234"/>
      <c r="BD503" s="234"/>
      <c r="BE503" s="731"/>
      <c r="BF503" s="822"/>
      <c r="BG503" s="32"/>
      <c r="BH503" s="32"/>
    </row>
    <row r="504" spans="1:60" s="23" customFormat="1" ht="15.75" hidden="1">
      <c r="A504" s="12"/>
      <c r="B504" s="13"/>
      <c r="C504" s="13"/>
      <c r="D504" s="11"/>
      <c r="E504" s="189">
        <v>302</v>
      </c>
      <c r="F504" s="146" t="s">
        <v>81</v>
      </c>
      <c r="G504" s="147" t="s">
        <v>11</v>
      </c>
      <c r="H504" s="147" t="s">
        <v>2</v>
      </c>
      <c r="I504" s="346"/>
      <c r="J504" s="154">
        <v>7</v>
      </c>
      <c r="K504" s="154">
        <v>1</v>
      </c>
      <c r="L504" s="154">
        <v>7</v>
      </c>
      <c r="M504" s="144" t="s">
        <v>13</v>
      </c>
      <c r="N504" s="11">
        <v>1</v>
      </c>
      <c r="O504" s="11"/>
      <c r="P504" s="709">
        <v>71</v>
      </c>
      <c r="Q504" s="79" t="s">
        <v>756</v>
      </c>
      <c r="R504" s="32"/>
      <c r="S504" s="32"/>
      <c r="T504" s="33"/>
      <c r="U504" s="34"/>
      <c r="V504" s="34"/>
      <c r="W504" s="143"/>
      <c r="X504" s="32"/>
      <c r="Y504" s="32"/>
      <c r="Z504" s="32"/>
      <c r="AA504" s="32"/>
      <c r="AB504" s="32"/>
      <c r="AC504" s="4"/>
      <c r="AD504" s="4"/>
      <c r="AE504" s="32"/>
      <c r="AF504" s="32"/>
      <c r="AG504" s="32"/>
      <c r="AH504" s="32"/>
      <c r="AI504" s="32"/>
      <c r="AJ504" s="67"/>
      <c r="AK504" s="32"/>
      <c r="AL504" s="32"/>
      <c r="AM504" s="32"/>
      <c r="AN504" s="32"/>
      <c r="AO504" s="32"/>
      <c r="AP504" s="32"/>
      <c r="AQ504" s="32"/>
      <c r="AR504" s="67"/>
      <c r="AS504" s="32"/>
      <c r="AT504" s="32"/>
      <c r="AU504" s="32"/>
      <c r="AV504" s="32"/>
      <c r="AW504" s="682">
        <v>718</v>
      </c>
      <c r="AX504" s="32"/>
      <c r="AY504" s="234"/>
      <c r="AZ504" s="32"/>
      <c r="BA504" s="32"/>
      <c r="BB504" s="32"/>
      <c r="BC504" s="234"/>
      <c r="BD504" s="234"/>
      <c r="BE504" s="731"/>
      <c r="BF504" s="822"/>
      <c r="BG504" s="32"/>
      <c r="BH504" s="32"/>
    </row>
    <row r="505" spans="1:60" s="23" customFormat="1" ht="30">
      <c r="A505" s="12"/>
      <c r="B505" s="13"/>
      <c r="C505" s="13"/>
      <c r="D505" s="11"/>
      <c r="E505" s="189">
        <v>302</v>
      </c>
      <c r="F505" s="146" t="s">
        <v>81</v>
      </c>
      <c r="G505" s="147" t="s">
        <v>11</v>
      </c>
      <c r="H505" s="147" t="s">
        <v>2</v>
      </c>
      <c r="I505" s="346"/>
      <c r="J505" s="154">
        <v>7</v>
      </c>
      <c r="K505" s="154">
        <v>1</v>
      </c>
      <c r="L505" s="154">
        <v>7</v>
      </c>
      <c r="M505" s="144" t="s">
        <v>13</v>
      </c>
      <c r="N505" s="11">
        <v>1</v>
      </c>
      <c r="O505" s="11"/>
      <c r="P505" s="709" t="s">
        <v>887</v>
      </c>
      <c r="Q505" s="79" t="s">
        <v>756</v>
      </c>
      <c r="R505" s="32"/>
      <c r="S505" s="32"/>
      <c r="T505" s="33"/>
      <c r="U505" s="34"/>
      <c r="V505" s="34"/>
      <c r="W505" s="143"/>
      <c r="X505" s="32"/>
      <c r="Y505" s="32"/>
      <c r="Z505" s="32"/>
      <c r="AA505" s="32"/>
      <c r="AB505" s="32"/>
      <c r="AC505" s="4"/>
      <c r="AD505" s="4"/>
      <c r="AE505" s="32"/>
      <c r="AF505" s="32"/>
      <c r="AG505" s="32"/>
      <c r="AH505" s="32"/>
      <c r="AI505" s="32"/>
      <c r="AJ505" s="67"/>
      <c r="AK505" s="32"/>
      <c r="AL505" s="32"/>
      <c r="AM505" s="32"/>
      <c r="AN505" s="32"/>
      <c r="AO505" s="32"/>
      <c r="AP505" s="32"/>
      <c r="AQ505" s="32"/>
      <c r="AR505" s="67"/>
      <c r="AS505" s="32"/>
      <c r="AT505" s="32"/>
      <c r="AU505" s="32"/>
      <c r="AV505" s="32"/>
      <c r="AW505" s="682"/>
      <c r="AX505" s="32"/>
      <c r="AY505" s="234"/>
      <c r="AZ505" s="32"/>
      <c r="BA505" s="32"/>
      <c r="BB505" s="32"/>
      <c r="BC505" s="234"/>
      <c r="BD505" s="234"/>
      <c r="BE505" s="731"/>
      <c r="BF505" s="822">
        <v>26209.4</v>
      </c>
      <c r="BG505" s="32"/>
      <c r="BH505" s="32"/>
    </row>
    <row r="506" spans="1:60" s="23" customFormat="1" ht="30">
      <c r="A506" s="12"/>
      <c r="B506" s="13"/>
      <c r="C506" s="13"/>
      <c r="D506" s="11"/>
      <c r="E506" s="189">
        <v>303</v>
      </c>
      <c r="F506" s="146" t="s">
        <v>81</v>
      </c>
      <c r="G506" s="147" t="s">
        <v>11</v>
      </c>
      <c r="H506" s="147" t="s">
        <v>2</v>
      </c>
      <c r="I506" s="16"/>
      <c r="J506" s="647">
        <v>7</v>
      </c>
      <c r="K506" s="224">
        <v>1</v>
      </c>
      <c r="L506" s="224">
        <v>7</v>
      </c>
      <c r="M506" s="368" t="s">
        <v>13</v>
      </c>
      <c r="N506" s="16">
        <v>1</v>
      </c>
      <c r="O506" s="16"/>
      <c r="P506" s="648">
        <v>41</v>
      </c>
      <c r="Q506" s="79" t="s">
        <v>756</v>
      </c>
      <c r="R506" s="32"/>
      <c r="S506" s="32"/>
      <c r="T506" s="33"/>
      <c r="U506" s="34"/>
      <c r="V506" s="34"/>
      <c r="W506" s="143"/>
      <c r="X506" s="32"/>
      <c r="Y506" s="32"/>
      <c r="Z506" s="32"/>
      <c r="AA506" s="32"/>
      <c r="AB506" s="32"/>
      <c r="AC506" s="4"/>
      <c r="AD506" s="4"/>
      <c r="AE506" s="32"/>
      <c r="AF506" s="32"/>
      <c r="AG506" s="32"/>
      <c r="AH506" s="32"/>
      <c r="AI506" s="32"/>
      <c r="AJ506" s="67"/>
      <c r="AK506" s="32"/>
      <c r="AL506" s="32"/>
      <c r="AM506" s="32"/>
      <c r="AN506" s="32"/>
      <c r="AO506" s="32"/>
      <c r="AP506" s="32"/>
      <c r="AQ506" s="32"/>
      <c r="AR506" s="67"/>
      <c r="AS506" s="32"/>
      <c r="AT506" s="32"/>
      <c r="AU506" s="32"/>
      <c r="AV506" s="32"/>
      <c r="AW506" s="682">
        <v>0</v>
      </c>
      <c r="AX506" s="32"/>
      <c r="AY506" s="696">
        <v>1300</v>
      </c>
      <c r="AZ506" s="32"/>
      <c r="BA506" s="663">
        <v>1300</v>
      </c>
      <c r="BB506" s="663">
        <v>1300</v>
      </c>
      <c r="BC506" s="696">
        <v>1300</v>
      </c>
      <c r="BD506" s="696">
        <v>120</v>
      </c>
      <c r="BE506" s="731">
        <f t="shared" si="138"/>
        <v>9.230769230769232</v>
      </c>
      <c r="BF506" s="822">
        <v>661.44</v>
      </c>
      <c r="BG506" s="32"/>
      <c r="BH506" s="32"/>
    </row>
    <row r="507" spans="1:60" s="23" customFormat="1" ht="30">
      <c r="A507" s="12"/>
      <c r="B507" s="13"/>
      <c r="C507" s="13"/>
      <c r="D507" s="11"/>
      <c r="E507" s="189">
        <v>304</v>
      </c>
      <c r="F507" s="146" t="s">
        <v>81</v>
      </c>
      <c r="G507" s="147" t="s">
        <v>11</v>
      </c>
      <c r="H507" s="147" t="s">
        <v>2</v>
      </c>
      <c r="I507" s="16"/>
      <c r="J507" s="647">
        <v>7</v>
      </c>
      <c r="K507" s="224">
        <v>1</v>
      </c>
      <c r="L507" s="224">
        <v>7</v>
      </c>
      <c r="M507" s="368" t="s">
        <v>13</v>
      </c>
      <c r="N507" s="16">
        <v>1</v>
      </c>
      <c r="O507" s="16"/>
      <c r="P507" s="876" t="s">
        <v>794</v>
      </c>
      <c r="Q507" s="79" t="s">
        <v>756</v>
      </c>
      <c r="R507" s="32"/>
      <c r="S507" s="32"/>
      <c r="T507" s="33"/>
      <c r="U507" s="34"/>
      <c r="V507" s="34"/>
      <c r="W507" s="143"/>
      <c r="X507" s="32"/>
      <c r="Y507" s="32"/>
      <c r="Z507" s="32"/>
      <c r="AA507" s="32"/>
      <c r="AB507" s="32"/>
      <c r="AC507" s="4"/>
      <c r="AD507" s="4"/>
      <c r="AE507" s="32"/>
      <c r="AF507" s="32"/>
      <c r="AG507" s="32"/>
      <c r="AH507" s="32"/>
      <c r="AI507" s="32"/>
      <c r="AJ507" s="67"/>
      <c r="AK507" s="32"/>
      <c r="AL507" s="32"/>
      <c r="AM507" s="32"/>
      <c r="AN507" s="32"/>
      <c r="AO507" s="32"/>
      <c r="AP507" s="32"/>
      <c r="AQ507" s="32"/>
      <c r="AR507" s="67"/>
      <c r="AS507" s="32"/>
      <c r="AT507" s="32"/>
      <c r="AU507" s="32"/>
      <c r="AV507" s="32"/>
      <c r="AW507" s="682"/>
      <c r="AX507" s="32"/>
      <c r="AY507" s="696"/>
      <c r="AZ507" s="32"/>
      <c r="BA507" s="663"/>
      <c r="BB507" s="663"/>
      <c r="BC507" s="696"/>
      <c r="BD507" s="696"/>
      <c r="BE507" s="731"/>
      <c r="BF507" s="822">
        <v>718</v>
      </c>
      <c r="BG507" s="32"/>
      <c r="BH507" s="32"/>
    </row>
    <row r="508" spans="1:60" s="56" customFormat="1" ht="15.75" hidden="1">
      <c r="A508" s="12"/>
      <c r="B508" s="13"/>
      <c r="C508" s="13"/>
      <c r="D508" s="11"/>
      <c r="E508" s="189">
        <v>304</v>
      </c>
      <c r="F508" s="10" t="s">
        <v>81</v>
      </c>
      <c r="G508" s="11" t="s">
        <v>11</v>
      </c>
      <c r="H508" s="11" t="s">
        <v>2</v>
      </c>
      <c r="I508" s="11"/>
      <c r="J508" s="15" t="s">
        <v>24</v>
      </c>
      <c r="K508" s="16" t="s">
        <v>5</v>
      </c>
      <c r="L508" s="224">
        <v>7</v>
      </c>
      <c r="M508" s="368" t="s">
        <v>15</v>
      </c>
      <c r="N508" s="16"/>
      <c r="O508" s="16"/>
      <c r="P508" s="31" t="s">
        <v>7</v>
      </c>
      <c r="Q508" s="79" t="s">
        <v>569</v>
      </c>
      <c r="R508" s="32"/>
      <c r="S508" s="32"/>
      <c r="T508" s="33"/>
      <c r="U508" s="34"/>
      <c r="V508" s="34"/>
      <c r="W508" s="143"/>
      <c r="X508" s="32"/>
      <c r="Y508" s="32"/>
      <c r="Z508" s="32"/>
      <c r="AA508" s="32"/>
      <c r="AB508" s="32"/>
      <c r="AC508" s="4"/>
      <c r="AD508" s="4"/>
      <c r="AE508" s="32"/>
      <c r="AF508" s="32"/>
      <c r="AG508" s="32"/>
      <c r="AH508" s="32"/>
      <c r="AI508" s="32"/>
      <c r="AJ508" s="67"/>
      <c r="AK508" s="32"/>
      <c r="AL508" s="32"/>
      <c r="AM508" s="32">
        <v>10000</v>
      </c>
      <c r="AN508" s="32">
        <v>10000</v>
      </c>
      <c r="AO508" s="32">
        <v>10000</v>
      </c>
      <c r="AP508" s="32">
        <v>14382</v>
      </c>
      <c r="AQ508" s="32">
        <v>14382</v>
      </c>
      <c r="AR508" s="67">
        <v>0</v>
      </c>
      <c r="AS508" s="32">
        <v>14379.88</v>
      </c>
      <c r="AT508" s="32"/>
      <c r="AU508" s="32"/>
      <c r="AV508" s="32"/>
      <c r="AW508" s="682"/>
      <c r="AX508" s="32"/>
      <c r="AY508" s="234"/>
      <c r="AZ508" s="32"/>
      <c r="BA508" s="32"/>
      <c r="BB508" s="32"/>
      <c r="BC508" s="234"/>
      <c r="BD508" s="234"/>
      <c r="BE508" s="731" t="e">
        <f t="shared" si="138"/>
        <v>#DIV/0!</v>
      </c>
      <c r="BF508" s="822"/>
      <c r="BG508" s="67"/>
      <c r="BH508" s="67"/>
    </row>
    <row r="509" spans="1:60" s="511" customFormat="1" ht="15.75">
      <c r="A509" s="35">
        <v>4</v>
      </c>
      <c r="B509" s="36">
        <v>2</v>
      </c>
      <c r="C509" s="36"/>
      <c r="D509" s="37" t="s">
        <v>10</v>
      </c>
      <c r="E509" s="615">
        <v>305</v>
      </c>
      <c r="F509" s="46" t="s">
        <v>81</v>
      </c>
      <c r="G509" s="45" t="s">
        <v>11</v>
      </c>
      <c r="H509" s="45" t="s">
        <v>2</v>
      </c>
      <c r="I509" s="340"/>
      <c r="J509" s="374" t="s">
        <v>24</v>
      </c>
      <c r="K509" s="371" t="s">
        <v>5</v>
      </c>
      <c r="L509" s="371"/>
      <c r="M509" s="371"/>
      <c r="N509" s="371"/>
      <c r="O509" s="372"/>
      <c r="P509" s="373"/>
      <c r="Q509" s="340" t="s">
        <v>192</v>
      </c>
      <c r="R509" s="47">
        <f>SUM(R489:R508)</f>
        <v>71040</v>
      </c>
      <c r="S509" s="47">
        <v>0</v>
      </c>
      <c r="T509" s="47">
        <f>SUM(T489:T508)</f>
        <v>11040</v>
      </c>
      <c r="U509" s="47">
        <v>-3581.2</v>
      </c>
      <c r="V509" s="47">
        <f>SUM(V489:V508)</f>
        <v>8053.5999999999985</v>
      </c>
      <c r="W509" s="47">
        <f t="shared" si="135"/>
        <v>0.7294927536231883</v>
      </c>
      <c r="X509" s="47">
        <f>SUM(X489:X508)</f>
        <v>-900</v>
      </c>
      <c r="Y509" s="47">
        <f>SUM(Y489:Y508)</f>
        <v>26940</v>
      </c>
      <c r="Z509" s="47">
        <f>SUM(Z489:Z508)</f>
        <v>26940</v>
      </c>
      <c r="AA509" s="47">
        <f>SUM(AA489:AA508)</f>
        <v>11340</v>
      </c>
      <c r="AB509" s="47">
        <f>SUM(AB489:AB508)</f>
        <v>11340</v>
      </c>
      <c r="AC509" s="47"/>
      <c r="AD509" s="47"/>
      <c r="AE509" s="47">
        <f>SUM(AE489:AE508)</f>
        <v>-6180</v>
      </c>
      <c r="AF509" s="47">
        <f aca="true" t="shared" si="144" ref="AF509:AK509">AF500+AF501</f>
        <v>9198.7</v>
      </c>
      <c r="AG509" s="47">
        <f t="shared" si="144"/>
        <v>0</v>
      </c>
      <c r="AH509" s="48">
        <f t="shared" si="144"/>
        <v>0</v>
      </c>
      <c r="AI509" s="48">
        <f t="shared" si="144"/>
        <v>0</v>
      </c>
      <c r="AJ509" s="48">
        <f t="shared" si="144"/>
        <v>0</v>
      </c>
      <c r="AK509" s="48">
        <f t="shared" si="144"/>
        <v>0</v>
      </c>
      <c r="AL509" s="48">
        <f aca="true" t="shared" si="145" ref="AL509:BH509">SUM(AL500:AL508)</f>
        <v>0</v>
      </c>
      <c r="AM509" s="48">
        <f t="shared" si="145"/>
        <v>10000</v>
      </c>
      <c r="AN509" s="48">
        <f t="shared" si="145"/>
        <v>10000</v>
      </c>
      <c r="AO509" s="48">
        <f t="shared" si="145"/>
        <v>10000</v>
      </c>
      <c r="AP509" s="48">
        <f t="shared" si="145"/>
        <v>14382</v>
      </c>
      <c r="AQ509" s="48">
        <f t="shared" si="145"/>
        <v>14382</v>
      </c>
      <c r="AR509" s="178">
        <f t="shared" si="145"/>
        <v>0</v>
      </c>
      <c r="AS509" s="48">
        <f t="shared" si="145"/>
        <v>14379.88</v>
      </c>
      <c r="AT509" s="48">
        <f t="shared" si="145"/>
        <v>0</v>
      </c>
      <c r="AU509" s="48">
        <f t="shared" si="145"/>
        <v>0</v>
      </c>
      <c r="AV509" s="48">
        <f t="shared" si="145"/>
        <v>282</v>
      </c>
      <c r="AW509" s="48">
        <f t="shared" si="145"/>
        <v>818</v>
      </c>
      <c r="AX509" s="48">
        <f t="shared" si="145"/>
        <v>0</v>
      </c>
      <c r="AY509" s="48">
        <f>SUM(AY500:AY508)</f>
        <v>1300</v>
      </c>
      <c r="AZ509" s="48">
        <f t="shared" si="145"/>
        <v>0</v>
      </c>
      <c r="BA509" s="48">
        <f t="shared" si="145"/>
        <v>1300</v>
      </c>
      <c r="BB509" s="48">
        <f t="shared" si="145"/>
        <v>1300</v>
      </c>
      <c r="BC509" s="48">
        <f t="shared" si="145"/>
        <v>2625.63</v>
      </c>
      <c r="BD509" s="48">
        <f t="shared" si="145"/>
        <v>1445.63</v>
      </c>
      <c r="BE509" s="48" t="e">
        <f t="shared" si="145"/>
        <v>#DIV/0!</v>
      </c>
      <c r="BF509" s="48">
        <f t="shared" si="145"/>
        <v>27588.84</v>
      </c>
      <c r="BG509" s="48">
        <f t="shared" si="145"/>
        <v>0</v>
      </c>
      <c r="BH509" s="48">
        <f t="shared" si="145"/>
        <v>0</v>
      </c>
    </row>
    <row r="510" spans="1:60" s="74" customFormat="1" ht="15.75" customHeight="1">
      <c r="A510" s="43">
        <v>4</v>
      </c>
      <c r="B510" s="44">
        <v>2</v>
      </c>
      <c r="C510" s="44"/>
      <c r="D510" s="45" t="s">
        <v>10</v>
      </c>
      <c r="E510" s="615">
        <v>306</v>
      </c>
      <c r="F510" s="369" t="s">
        <v>81</v>
      </c>
      <c r="G510" s="329" t="s">
        <v>11</v>
      </c>
      <c r="H510" s="329" t="s">
        <v>2</v>
      </c>
      <c r="I510" s="329"/>
      <c r="J510" s="46" t="s">
        <v>24</v>
      </c>
      <c r="K510" s="45"/>
      <c r="L510" s="45"/>
      <c r="M510" s="45"/>
      <c r="N510" s="45"/>
      <c r="O510" s="45"/>
      <c r="P510" s="47"/>
      <c r="Q510" s="370" t="s">
        <v>193</v>
      </c>
      <c r="R510" s="48">
        <f>R509</f>
        <v>71040</v>
      </c>
      <c r="S510" s="48">
        <v>0</v>
      </c>
      <c r="T510" s="48">
        <f>T509</f>
        <v>11040</v>
      </c>
      <c r="U510" s="49">
        <v>-3581.2</v>
      </c>
      <c r="V510" s="49">
        <f>V509</f>
        <v>8053.5999999999985</v>
      </c>
      <c r="W510" s="149">
        <f t="shared" si="135"/>
        <v>0.7294927536231883</v>
      </c>
      <c r="X510" s="48">
        <f>X509</f>
        <v>-900</v>
      </c>
      <c r="Y510" s="48">
        <f>Y509</f>
        <v>26940</v>
      </c>
      <c r="Z510" s="48">
        <f>Z509</f>
        <v>26940</v>
      </c>
      <c r="AA510" s="48">
        <f>AA509</f>
        <v>11340</v>
      </c>
      <c r="AB510" s="48">
        <f>AB509</f>
        <v>11340</v>
      </c>
      <c r="AC510" s="50"/>
      <c r="AD510" s="50"/>
      <c r="AE510" s="48">
        <f aca="true" t="shared" si="146" ref="AE510:AV510">AE509</f>
        <v>-6180</v>
      </c>
      <c r="AF510" s="48">
        <f t="shared" si="146"/>
        <v>9198.7</v>
      </c>
      <c r="AG510" s="48">
        <f t="shared" si="146"/>
        <v>0</v>
      </c>
      <c r="AH510" s="48">
        <f t="shared" si="146"/>
        <v>0</v>
      </c>
      <c r="AI510" s="48">
        <f>AI509</f>
        <v>0</v>
      </c>
      <c r="AJ510" s="48">
        <f t="shared" si="146"/>
        <v>0</v>
      </c>
      <c r="AK510" s="48">
        <f t="shared" si="146"/>
        <v>0</v>
      </c>
      <c r="AL510" s="48">
        <f t="shared" si="146"/>
        <v>0</v>
      </c>
      <c r="AM510" s="48">
        <f t="shared" si="146"/>
        <v>10000</v>
      </c>
      <c r="AN510" s="48">
        <f t="shared" si="146"/>
        <v>10000</v>
      </c>
      <c r="AO510" s="48">
        <f t="shared" si="146"/>
        <v>10000</v>
      </c>
      <c r="AP510" s="48">
        <f t="shared" si="146"/>
        <v>14382</v>
      </c>
      <c r="AQ510" s="48">
        <f>AQ509</f>
        <v>14382</v>
      </c>
      <c r="AR510" s="178">
        <f t="shared" si="146"/>
        <v>0</v>
      </c>
      <c r="AS510" s="48">
        <f>AS509</f>
        <v>14379.88</v>
      </c>
      <c r="AT510" s="48">
        <f>AT509</f>
        <v>0</v>
      </c>
      <c r="AU510" s="48">
        <f>AU509</f>
        <v>0</v>
      </c>
      <c r="AV510" s="48">
        <f t="shared" si="146"/>
        <v>282</v>
      </c>
      <c r="AW510" s="48"/>
      <c r="AX510" s="48">
        <f aca="true" t="shared" si="147" ref="AX510:BH510">AX509</f>
        <v>0</v>
      </c>
      <c r="AY510" s="48">
        <f t="shared" si="147"/>
        <v>1300</v>
      </c>
      <c r="AZ510" s="48">
        <f t="shared" si="147"/>
        <v>0</v>
      </c>
      <c r="BA510" s="48">
        <f t="shared" si="147"/>
        <v>1300</v>
      </c>
      <c r="BB510" s="48">
        <f t="shared" si="147"/>
        <v>1300</v>
      </c>
      <c r="BC510" s="48">
        <f t="shared" si="147"/>
        <v>2625.63</v>
      </c>
      <c r="BD510" s="48">
        <f t="shared" si="147"/>
        <v>1445.63</v>
      </c>
      <c r="BE510" s="48" t="e">
        <f t="shared" si="147"/>
        <v>#DIV/0!</v>
      </c>
      <c r="BF510" s="48">
        <f t="shared" si="147"/>
        <v>27588.84</v>
      </c>
      <c r="BG510" s="48">
        <f t="shared" si="147"/>
        <v>0</v>
      </c>
      <c r="BH510" s="48">
        <f t="shared" si="147"/>
        <v>0</v>
      </c>
    </row>
    <row r="511" spans="1:60" s="72" customFormat="1" ht="15.75" customHeight="1">
      <c r="A511" s="51">
        <v>4</v>
      </c>
      <c r="B511" s="52">
        <v>2</v>
      </c>
      <c r="C511" s="52"/>
      <c r="D511" s="3" t="s">
        <v>10</v>
      </c>
      <c r="E511" s="722">
        <v>307</v>
      </c>
      <c r="F511" s="901" t="s">
        <v>186</v>
      </c>
      <c r="G511" s="902"/>
      <c r="H511" s="902"/>
      <c r="I511" s="903"/>
      <c r="J511" s="934" t="s">
        <v>234</v>
      </c>
      <c r="K511" s="935"/>
      <c r="L511" s="935"/>
      <c r="M511" s="935"/>
      <c r="N511" s="935"/>
      <c r="O511" s="935"/>
      <c r="P511" s="936"/>
      <c r="Q511" s="85" t="s">
        <v>235</v>
      </c>
      <c r="R511" s="54" t="e">
        <f>R499+#REF!</f>
        <v>#REF!</v>
      </c>
      <c r="S511" s="54">
        <v>6200</v>
      </c>
      <c r="T511" s="54" t="e">
        <f>T499+#REF!</f>
        <v>#REF!</v>
      </c>
      <c r="U511" s="54" t="e">
        <f>U499+#REF!</f>
        <v>#REF!</v>
      </c>
      <c r="V511" s="55" t="e">
        <f>V499+#REF!</f>
        <v>#REF!</v>
      </c>
      <c r="W511" s="152" t="e">
        <f t="shared" si="135"/>
        <v>#REF!</v>
      </c>
      <c r="X511" s="54" t="e">
        <f>X499+#REF!</f>
        <v>#REF!</v>
      </c>
      <c r="Y511" s="54" t="e">
        <f>Y499+#REF!</f>
        <v>#REF!</v>
      </c>
      <c r="Z511" s="54" t="e">
        <f>Z499+#REF!</f>
        <v>#REF!</v>
      </c>
      <c r="AA511" s="54" t="e">
        <f>AA499+#REF!</f>
        <v>#REF!</v>
      </c>
      <c r="AB511" s="54" t="e">
        <f>AB499+#REF!</f>
        <v>#REF!</v>
      </c>
      <c r="AC511" s="2"/>
      <c r="AD511" s="2"/>
      <c r="AE511" s="54" t="e">
        <f>AE499+#REF!</f>
        <v>#REF!</v>
      </c>
      <c r="AF511" s="54">
        <f aca="true" t="shared" si="148" ref="AF511:AV511">AF499+AF510</f>
        <v>13441.420000000002</v>
      </c>
      <c r="AG511" s="54">
        <f t="shared" si="148"/>
        <v>8395</v>
      </c>
      <c r="AH511" s="54">
        <f t="shared" si="148"/>
        <v>7893.380000000001</v>
      </c>
      <c r="AI511" s="64">
        <f t="shared" si="148"/>
        <v>7730.450000000001</v>
      </c>
      <c r="AJ511" s="64">
        <f t="shared" si="148"/>
        <v>5070</v>
      </c>
      <c r="AK511" s="64">
        <f t="shared" si="148"/>
        <v>8404</v>
      </c>
      <c r="AL511" s="64">
        <f t="shared" si="148"/>
        <v>7843.4400000000005</v>
      </c>
      <c r="AM511" s="64">
        <f t="shared" si="148"/>
        <v>12760</v>
      </c>
      <c r="AN511" s="64">
        <f t="shared" si="148"/>
        <v>12990</v>
      </c>
      <c r="AO511" s="64">
        <f t="shared" si="148"/>
        <v>14190</v>
      </c>
      <c r="AP511" s="64">
        <f t="shared" si="148"/>
        <v>19072</v>
      </c>
      <c r="AQ511" s="64">
        <f t="shared" si="148"/>
        <v>19383</v>
      </c>
      <c r="AR511" s="54">
        <f t="shared" si="148"/>
        <v>5030</v>
      </c>
      <c r="AS511" s="64">
        <f t="shared" si="148"/>
        <v>18581.68</v>
      </c>
      <c r="AT511" s="64">
        <f t="shared" si="148"/>
        <v>4060</v>
      </c>
      <c r="AU511" s="64">
        <f t="shared" si="148"/>
        <v>7445.16</v>
      </c>
      <c r="AV511" s="64">
        <f t="shared" si="148"/>
        <v>8374.79</v>
      </c>
      <c r="AW511" s="64"/>
      <c r="AX511" s="64">
        <f aca="true" t="shared" si="149" ref="AX511:BH511">AX499+AX510</f>
        <v>5826.2</v>
      </c>
      <c r="AY511" s="64">
        <f t="shared" si="149"/>
        <v>5770</v>
      </c>
      <c r="AZ511" s="64">
        <f t="shared" si="149"/>
        <v>5460</v>
      </c>
      <c r="BA511" s="64">
        <f t="shared" si="149"/>
        <v>5770</v>
      </c>
      <c r="BB511" s="64">
        <f t="shared" si="149"/>
        <v>5770</v>
      </c>
      <c r="BC511" s="64">
        <f t="shared" si="149"/>
        <v>10095.55</v>
      </c>
      <c r="BD511" s="64">
        <f t="shared" si="149"/>
        <v>5960.099999999999</v>
      </c>
      <c r="BE511" s="64" t="e">
        <f t="shared" si="149"/>
        <v>#DIV/0!</v>
      </c>
      <c r="BF511" s="64">
        <f t="shared" si="149"/>
        <v>30708.84</v>
      </c>
      <c r="BG511" s="64">
        <f t="shared" si="149"/>
        <v>3470</v>
      </c>
      <c r="BH511" s="64">
        <f t="shared" si="149"/>
        <v>3120</v>
      </c>
    </row>
    <row r="512" spans="1:60" s="1" customFormat="1" ht="10.5" customHeight="1">
      <c r="A512" s="537"/>
      <c r="B512" s="538"/>
      <c r="C512" s="538"/>
      <c r="D512" s="538"/>
      <c r="E512" s="538"/>
      <c r="F512" s="538"/>
      <c r="G512" s="538"/>
      <c r="H512" s="538"/>
      <c r="I512" s="538"/>
      <c r="J512" s="538"/>
      <c r="K512" s="538"/>
      <c r="L512" s="538"/>
      <c r="M512" s="538"/>
      <c r="N512" s="538"/>
      <c r="O512" s="538"/>
      <c r="P512" s="538"/>
      <c r="Q512" s="538"/>
      <c r="R512" s="538"/>
      <c r="S512" s="538"/>
      <c r="T512" s="538"/>
      <c r="U512" s="538"/>
      <c r="V512" s="538"/>
      <c r="W512" s="538"/>
      <c r="X512" s="539"/>
      <c r="Y512" s="538"/>
      <c r="Z512" s="538"/>
      <c r="AA512" s="538"/>
      <c r="AB512" s="538"/>
      <c r="AC512" s="511"/>
      <c r="AD512" s="511"/>
      <c r="AE512" s="538"/>
      <c r="AF512" s="538"/>
      <c r="AG512" s="539"/>
      <c r="AH512" s="539"/>
      <c r="AI512" s="539"/>
      <c r="AJ512" s="540"/>
      <c r="AK512" s="540"/>
      <c r="AL512" s="539"/>
      <c r="AM512" s="539"/>
      <c r="AN512" s="539"/>
      <c r="AO512" s="539"/>
      <c r="AP512" s="539"/>
      <c r="AQ512" s="539"/>
      <c r="AR512" s="540"/>
      <c r="AS512" s="539"/>
      <c r="AT512" s="539"/>
      <c r="AU512" s="540"/>
      <c r="AV512" s="539"/>
      <c r="AW512" s="539"/>
      <c r="AX512" s="539"/>
      <c r="AY512" s="783"/>
      <c r="AZ512" s="539"/>
      <c r="BA512" s="665"/>
      <c r="BB512" s="665"/>
      <c r="BC512" s="783"/>
      <c r="BD512" s="539"/>
      <c r="BE512" s="728"/>
      <c r="BF512" s="186"/>
      <c r="BG512" s="186"/>
      <c r="BH512" s="186"/>
    </row>
    <row r="513" spans="1:60" s="1" customFormat="1" ht="18.75">
      <c r="A513" s="74"/>
      <c r="B513" s="74"/>
      <c r="C513" s="74"/>
      <c r="D513" s="74"/>
      <c r="E513" s="74"/>
      <c r="F513" s="74"/>
      <c r="G513" s="74"/>
      <c r="H513" s="73" t="s">
        <v>236</v>
      </c>
      <c r="I513" s="73"/>
      <c r="J513" s="73"/>
      <c r="K513" s="73"/>
      <c r="L513" s="73"/>
      <c r="M513" s="73"/>
      <c r="N513" s="73"/>
      <c r="O513" s="74"/>
      <c r="P513" s="74"/>
      <c r="Q513" s="74" t="s">
        <v>237</v>
      </c>
      <c r="R513" s="75"/>
      <c r="S513" s="75"/>
      <c r="T513" s="75"/>
      <c r="U513" s="76"/>
      <c r="V513" s="76"/>
      <c r="W513" s="76"/>
      <c r="X513" s="75"/>
      <c r="Y513" s="75"/>
      <c r="Z513" s="75"/>
      <c r="AA513" s="75"/>
      <c r="AB513" s="75"/>
      <c r="AC513" s="74"/>
      <c r="AD513" s="74"/>
      <c r="AE513" s="75"/>
      <c r="AF513" s="75"/>
      <c r="AG513" s="75"/>
      <c r="AH513" s="75"/>
      <c r="AI513" s="75"/>
      <c r="AJ513" s="75"/>
      <c r="AK513" s="75"/>
      <c r="AL513" s="200"/>
      <c r="AM513" s="200"/>
      <c r="AN513" s="200"/>
      <c r="AO513" s="200"/>
      <c r="AP513" s="200"/>
      <c r="AQ513" s="200"/>
      <c r="AR513" s="75"/>
      <c r="AS513" s="200"/>
      <c r="AT513" s="200"/>
      <c r="AU513" s="75"/>
      <c r="AV513" s="75"/>
      <c r="AW513" s="75"/>
      <c r="AX513" s="75"/>
      <c r="AY513" s="774"/>
      <c r="AZ513" s="75"/>
      <c r="BA513" s="75"/>
      <c r="BB513" s="75"/>
      <c r="BC513" s="774"/>
      <c r="BD513" s="75"/>
      <c r="BE513" s="728"/>
      <c r="BF513" s="186"/>
      <c r="BG513" s="186"/>
      <c r="BH513" s="186"/>
    </row>
    <row r="514" spans="1:60" s="1" customFormat="1" ht="10.5" customHeight="1">
      <c r="A514" s="74"/>
      <c r="B514" s="74"/>
      <c r="C514" s="74"/>
      <c r="D514" s="74"/>
      <c r="E514" s="74"/>
      <c r="F514" s="74"/>
      <c r="G514" s="74"/>
      <c r="H514" s="74"/>
      <c r="I514" s="74"/>
      <c r="J514" s="72"/>
      <c r="K514" s="74"/>
      <c r="L514" s="74"/>
      <c r="M514" s="74"/>
      <c r="N514" s="74"/>
      <c r="O514" s="74"/>
      <c r="P514" s="74"/>
      <c r="Q514" s="74"/>
      <c r="R514" s="75"/>
      <c r="S514" s="75"/>
      <c r="T514" s="75"/>
      <c r="U514" s="76"/>
      <c r="V514" s="76"/>
      <c r="W514" s="76"/>
      <c r="X514" s="75"/>
      <c r="Y514" s="75"/>
      <c r="Z514" s="75"/>
      <c r="AA514" s="75"/>
      <c r="AB514" s="75"/>
      <c r="AC514" s="72"/>
      <c r="AD514" s="72"/>
      <c r="AE514" s="75"/>
      <c r="AF514" s="75"/>
      <c r="AG514" s="75"/>
      <c r="AH514" s="75"/>
      <c r="AI514" s="75"/>
      <c r="AJ514" s="75"/>
      <c r="AK514" s="75"/>
      <c r="AL514" s="200"/>
      <c r="AM514" s="200"/>
      <c r="AN514" s="200"/>
      <c r="AO514" s="200"/>
      <c r="AP514" s="200"/>
      <c r="AQ514" s="200"/>
      <c r="AR514" s="75"/>
      <c r="AS514" s="200"/>
      <c r="AT514" s="200"/>
      <c r="AU514" s="75"/>
      <c r="AV514" s="75"/>
      <c r="AW514" s="75"/>
      <c r="AX514" s="75"/>
      <c r="AY514" s="774"/>
      <c r="AZ514" s="75"/>
      <c r="BA514" s="75"/>
      <c r="BB514" s="75"/>
      <c r="BC514" s="774"/>
      <c r="BD514" s="75"/>
      <c r="BE514" s="728"/>
      <c r="BF514" s="186"/>
      <c r="BG514" s="186"/>
      <c r="BH514" s="186"/>
    </row>
    <row r="515" spans="1:60" s="1" customFormat="1" ht="15.75" customHeight="1">
      <c r="A515" s="14" t="s">
        <v>305</v>
      </c>
      <c r="B515" s="26"/>
      <c r="C515" s="26"/>
      <c r="D515" s="26"/>
      <c r="E515" s="379"/>
      <c r="F515" s="896" t="s">
        <v>305</v>
      </c>
      <c r="G515" s="896"/>
      <c r="H515" s="896"/>
      <c r="I515" s="896"/>
      <c r="J515" s="896"/>
      <c r="K515" s="896"/>
      <c r="L515" s="896"/>
      <c r="M515" s="884" t="s">
        <v>345</v>
      </c>
      <c r="N515" s="884"/>
      <c r="O515" s="884"/>
      <c r="P515" s="884"/>
      <c r="Q515" s="884"/>
      <c r="R515" s="884"/>
      <c r="S515" s="884"/>
      <c r="T515" s="884"/>
      <c r="U515" s="884"/>
      <c r="V515" s="884"/>
      <c r="W515" s="884"/>
      <c r="X515" s="884"/>
      <c r="Y515" s="884"/>
      <c r="Z515" s="884"/>
      <c r="AA515" s="884"/>
      <c r="AB515" s="884"/>
      <c r="AC515" s="884"/>
      <c r="AD515" s="884"/>
      <c r="AE515" s="884"/>
      <c r="AF515" s="884"/>
      <c r="AG515" s="884"/>
      <c r="AH515" s="884"/>
      <c r="AI515" s="884"/>
      <c r="AJ515" s="884"/>
      <c r="AK515" s="884"/>
      <c r="AL515" s="884"/>
      <c r="AM515" s="884"/>
      <c r="AN515" s="884"/>
      <c r="AO515" s="884"/>
      <c r="AP515" s="884"/>
      <c r="AQ515" s="884"/>
      <c r="AR515" s="884"/>
      <c r="AS515" s="884"/>
      <c r="AT515" s="884"/>
      <c r="AU515" s="884"/>
      <c r="AV515" s="884"/>
      <c r="AW515" s="884"/>
      <c r="AX515" s="884"/>
      <c r="AY515" s="884"/>
      <c r="AZ515" s="884"/>
      <c r="BA515" s="884"/>
      <c r="BB515" s="884"/>
      <c r="BC515" s="884"/>
      <c r="BD515" s="884"/>
      <c r="BE515" s="884"/>
      <c r="BF515" s="884"/>
      <c r="BG515" s="884"/>
      <c r="BH515" s="884"/>
    </row>
    <row r="516" spans="1:60" s="1" customFormat="1" ht="15.75" customHeight="1">
      <c r="A516" s="269" t="s">
        <v>306</v>
      </c>
      <c r="B516" s="267"/>
      <c r="C516" s="267"/>
      <c r="D516" s="267"/>
      <c r="E516" s="380"/>
      <c r="F516" s="908" t="s">
        <v>306</v>
      </c>
      <c r="G516" s="908"/>
      <c r="H516" s="908"/>
      <c r="I516" s="908"/>
      <c r="J516" s="908"/>
      <c r="K516" s="908"/>
      <c r="L516" s="908"/>
      <c r="M516" s="899" t="s">
        <v>667</v>
      </c>
      <c r="N516" s="899"/>
      <c r="O516" s="899"/>
      <c r="P516" s="899"/>
      <c r="Q516" s="899"/>
      <c r="R516" s="899"/>
      <c r="S516" s="899"/>
      <c r="T516" s="899"/>
      <c r="U516" s="899"/>
      <c r="V516" s="899"/>
      <c r="W516" s="899"/>
      <c r="X516" s="899"/>
      <c r="Y516" s="899"/>
      <c r="Z516" s="899"/>
      <c r="AA516" s="899"/>
      <c r="AB516" s="899"/>
      <c r="AC516" s="899"/>
      <c r="AD516" s="899"/>
      <c r="AE516" s="899"/>
      <c r="AF516" s="899"/>
      <c r="AG516" s="899"/>
      <c r="AH516" s="899"/>
      <c r="AI516" s="899"/>
      <c r="AJ516" s="899"/>
      <c r="AK516" s="899"/>
      <c r="AL516" s="899"/>
      <c r="AM516" s="899"/>
      <c r="AN516" s="899"/>
      <c r="AO516" s="899"/>
      <c r="AP516" s="899"/>
      <c r="AQ516" s="899"/>
      <c r="AR516" s="899"/>
      <c r="AS516" s="899"/>
      <c r="AT516" s="899"/>
      <c r="AU516" s="899"/>
      <c r="AV516" s="899"/>
      <c r="AW516" s="899"/>
      <c r="AX516" s="899"/>
      <c r="AY516" s="899"/>
      <c r="AZ516" s="899"/>
      <c r="BA516" s="899"/>
      <c r="BB516" s="899"/>
      <c r="BC516" s="899"/>
      <c r="BD516" s="899"/>
      <c r="BE516" s="899"/>
      <c r="BF516" s="899"/>
      <c r="BG516" s="899"/>
      <c r="BH516" s="899"/>
    </row>
    <row r="517" spans="1:60" s="507" customFormat="1" ht="15.75" customHeight="1">
      <c r="A517" s="270" t="s">
        <v>307</v>
      </c>
      <c r="B517" s="267"/>
      <c r="C517" s="267"/>
      <c r="D517" s="267"/>
      <c r="E517" s="379"/>
      <c r="F517" s="908" t="s">
        <v>307</v>
      </c>
      <c r="G517" s="908"/>
      <c r="H517" s="908"/>
      <c r="I517" s="908"/>
      <c r="J517" s="908"/>
      <c r="K517" s="908"/>
      <c r="L517" s="908"/>
      <c r="M517" s="885" t="s">
        <v>308</v>
      </c>
      <c r="N517" s="885"/>
      <c r="O517" s="885"/>
      <c r="P517" s="885"/>
      <c r="Q517" s="885"/>
      <c r="R517" s="885"/>
      <c r="S517" s="885"/>
      <c r="T517" s="885"/>
      <c r="U517" s="885"/>
      <c r="V517" s="885"/>
      <c r="W517" s="885"/>
      <c r="X517" s="885"/>
      <c r="Y517" s="885"/>
      <c r="Z517" s="885"/>
      <c r="AA517" s="885"/>
      <c r="AB517" s="885"/>
      <c r="AC517" s="885"/>
      <c r="AD517" s="885"/>
      <c r="AE517" s="885"/>
      <c r="AF517" s="885"/>
      <c r="AG517" s="885"/>
      <c r="AH517" s="885"/>
      <c r="AI517" s="885"/>
      <c r="AJ517" s="885"/>
      <c r="AK517" s="885"/>
      <c r="AL517" s="885"/>
      <c r="AM517" s="885"/>
      <c r="AN517" s="885"/>
      <c r="AO517" s="885"/>
      <c r="AP517" s="885"/>
      <c r="AQ517" s="885"/>
      <c r="AR517" s="885"/>
      <c r="AS517" s="885"/>
      <c r="AT517" s="885"/>
      <c r="AU517" s="885"/>
      <c r="AV517" s="885"/>
      <c r="AW517" s="885"/>
      <c r="AX517" s="885"/>
      <c r="AY517" s="885"/>
      <c r="AZ517" s="885"/>
      <c r="BA517" s="885"/>
      <c r="BB517" s="885"/>
      <c r="BC517" s="885"/>
      <c r="BD517" s="885"/>
      <c r="BE517" s="885"/>
      <c r="BF517" s="885"/>
      <c r="BG517" s="885"/>
      <c r="BH517" s="885"/>
    </row>
    <row r="518" spans="1:60" s="1" customFormat="1" ht="16.5" customHeight="1" thickBot="1">
      <c r="A518" s="500"/>
      <c r="B518" s="501"/>
      <c r="C518" s="501"/>
      <c r="D518" s="501"/>
      <c r="E518" s="502"/>
      <c r="F518" s="502"/>
      <c r="G518" s="502"/>
      <c r="H518" s="502"/>
      <c r="I518" s="502"/>
      <c r="J518" s="503"/>
      <c r="K518" s="503"/>
      <c r="L518" s="503"/>
      <c r="M518" s="503"/>
      <c r="N518" s="503"/>
      <c r="O518" s="503"/>
      <c r="P518" s="503"/>
      <c r="Q518" s="504"/>
      <c r="R518" s="505"/>
      <c r="S518" s="505"/>
      <c r="T518" s="505"/>
      <c r="U518" s="506"/>
      <c r="V518" s="506"/>
      <c r="W518" s="506"/>
      <c r="X518" s="505"/>
      <c r="Y518" s="505"/>
      <c r="Z518" s="505"/>
      <c r="AA518" s="505"/>
      <c r="AB518" s="505"/>
      <c r="AC518" s="507"/>
      <c r="AD518" s="507"/>
      <c r="AE518" s="505"/>
      <c r="AF518" s="505"/>
      <c r="AG518" s="505"/>
      <c r="AH518" s="505"/>
      <c r="AI518" s="505"/>
      <c r="AJ518" s="505"/>
      <c r="AK518" s="505"/>
      <c r="AL518" s="508"/>
      <c r="AM518" s="508"/>
      <c r="AN518" s="508"/>
      <c r="AO518" s="508"/>
      <c r="AP518" s="517"/>
      <c r="AQ518" s="509"/>
      <c r="AR518" s="505"/>
      <c r="AS518" s="508"/>
      <c r="AT518" s="508"/>
      <c r="AU518" s="505"/>
      <c r="AV518" s="505"/>
      <c r="AW518" s="505"/>
      <c r="AX518" s="505"/>
      <c r="AY518" s="775"/>
      <c r="AZ518" s="505"/>
      <c r="BA518" s="505"/>
      <c r="BB518" s="505"/>
      <c r="BC518" s="775"/>
      <c r="BD518" s="505"/>
      <c r="BE518" s="728"/>
      <c r="BF518" s="186"/>
      <c r="BG518" s="186"/>
      <c r="BH518" s="186"/>
    </row>
    <row r="519" spans="1:60" ht="39" customHeight="1" thickBot="1">
      <c r="A519" s="886" t="s">
        <v>0</v>
      </c>
      <c r="B519" s="886"/>
      <c r="C519" s="886"/>
      <c r="D519" s="10" t="s">
        <v>1</v>
      </c>
      <c r="E519" s="412" t="s">
        <v>574</v>
      </c>
      <c r="F519" s="887" t="s">
        <v>196</v>
      </c>
      <c r="G519" s="888"/>
      <c r="H519" s="888"/>
      <c r="I519" s="889"/>
      <c r="J519" s="890" t="s">
        <v>195</v>
      </c>
      <c r="K519" s="888"/>
      <c r="L519" s="888"/>
      <c r="M519" s="888"/>
      <c r="N519" s="888"/>
      <c r="O519" s="891"/>
      <c r="P519" s="414" t="s">
        <v>311</v>
      </c>
      <c r="Q519" s="413" t="s">
        <v>302</v>
      </c>
      <c r="R519" s="408" t="s">
        <v>377</v>
      </c>
      <c r="S519" s="408" t="s">
        <v>179</v>
      </c>
      <c r="T519" s="408" t="s">
        <v>378</v>
      </c>
      <c r="U519" s="409" t="s">
        <v>180</v>
      </c>
      <c r="V519" s="409" t="s">
        <v>379</v>
      </c>
      <c r="W519" s="409" t="s">
        <v>381</v>
      </c>
      <c r="X519" s="408"/>
      <c r="Y519" s="408" t="s">
        <v>421</v>
      </c>
      <c r="Z519" s="410" t="s">
        <v>427</v>
      </c>
      <c r="AA519" s="408" t="s">
        <v>181</v>
      </c>
      <c r="AB519" s="408" t="s">
        <v>380</v>
      </c>
      <c r="AC519" s="411"/>
      <c r="AD519" s="411"/>
      <c r="AE519" s="410" t="s">
        <v>422</v>
      </c>
      <c r="AF519" s="410" t="s">
        <v>437</v>
      </c>
      <c r="AG519" s="410" t="s">
        <v>436</v>
      </c>
      <c r="AH519" s="415" t="s">
        <v>434</v>
      </c>
      <c r="AI519" s="417" t="s">
        <v>465</v>
      </c>
      <c r="AJ519" s="416" t="s">
        <v>435</v>
      </c>
      <c r="AK519" s="410" t="s">
        <v>507</v>
      </c>
      <c r="AL519" s="415" t="s">
        <v>506</v>
      </c>
      <c r="AM519" s="417" t="s">
        <v>571</v>
      </c>
      <c r="AN519" s="427" t="s">
        <v>577</v>
      </c>
      <c r="AO519" s="417" t="s">
        <v>583</v>
      </c>
      <c r="AP519" s="428" t="s">
        <v>591</v>
      </c>
      <c r="AQ519" s="428" t="s">
        <v>644</v>
      </c>
      <c r="AR519" s="426" t="s">
        <v>650</v>
      </c>
      <c r="AS519" s="417" t="s">
        <v>657</v>
      </c>
      <c r="AT519" s="632" t="s">
        <v>732</v>
      </c>
      <c r="AU519" s="640" t="s">
        <v>850</v>
      </c>
      <c r="AV519" s="640" t="s">
        <v>849</v>
      </c>
      <c r="AW519" s="646" t="s">
        <v>785</v>
      </c>
      <c r="AX519" s="498" t="s">
        <v>758</v>
      </c>
      <c r="AY519" s="766" t="s">
        <v>801</v>
      </c>
      <c r="AZ519" s="767" t="s">
        <v>605</v>
      </c>
      <c r="BA519" s="768" t="s">
        <v>781</v>
      </c>
      <c r="BB519" s="768" t="s">
        <v>782</v>
      </c>
      <c r="BC519" s="766" t="s">
        <v>889</v>
      </c>
      <c r="BD519" s="714" t="s">
        <v>843</v>
      </c>
      <c r="BE519" s="714" t="s">
        <v>836</v>
      </c>
      <c r="BF519" s="816" t="s">
        <v>852</v>
      </c>
      <c r="BG519" s="640" t="s">
        <v>853</v>
      </c>
      <c r="BH519" s="766" t="s">
        <v>854</v>
      </c>
    </row>
    <row r="520" spans="1:60" ht="15.75" customHeight="1">
      <c r="A520" s="12">
        <v>4</v>
      </c>
      <c r="B520" s="13">
        <v>3</v>
      </c>
      <c r="C520" s="13"/>
      <c r="D520" s="11" t="s">
        <v>3</v>
      </c>
      <c r="E520" s="189">
        <v>308</v>
      </c>
      <c r="F520" s="10" t="s">
        <v>83</v>
      </c>
      <c r="G520" s="11" t="s">
        <v>6</v>
      </c>
      <c r="H520" s="11" t="s">
        <v>2</v>
      </c>
      <c r="I520" s="11"/>
      <c r="J520" s="10" t="s">
        <v>6</v>
      </c>
      <c r="K520" s="11" t="s">
        <v>12</v>
      </c>
      <c r="L520" s="11" t="s">
        <v>24</v>
      </c>
      <c r="M520" s="11" t="s">
        <v>19</v>
      </c>
      <c r="N520" s="13" t="s">
        <v>5</v>
      </c>
      <c r="O520" s="11"/>
      <c r="P520" s="22" t="s">
        <v>7</v>
      </c>
      <c r="Q520" s="79" t="s">
        <v>540</v>
      </c>
      <c r="R520" s="32">
        <v>1200</v>
      </c>
      <c r="S520" s="32">
        <v>-500</v>
      </c>
      <c r="T520" s="33">
        <v>1200</v>
      </c>
      <c r="U520" s="34">
        <v>-2389.47</v>
      </c>
      <c r="V520" s="34">
        <v>1177.63</v>
      </c>
      <c r="W520" s="143">
        <f>V520/T520</f>
        <v>0.9813583333333334</v>
      </c>
      <c r="X520" s="32"/>
      <c r="Y520" s="32">
        <v>1200</v>
      </c>
      <c r="Z520" s="32">
        <v>1200</v>
      </c>
      <c r="AA520" s="32">
        <v>1200</v>
      </c>
      <c r="AB520" s="32">
        <v>1200</v>
      </c>
      <c r="AE520" s="32"/>
      <c r="AF520" s="32">
        <v>2389.47</v>
      </c>
      <c r="AG520" s="32">
        <f>Z520+AE520</f>
        <v>1200</v>
      </c>
      <c r="AH520" s="32">
        <v>1231.92</v>
      </c>
      <c r="AI520" s="32">
        <v>1169.28</v>
      </c>
      <c r="AJ520" s="67">
        <f>AG520</f>
        <v>1200</v>
      </c>
      <c r="AK520" s="32">
        <v>840</v>
      </c>
      <c r="AL520" s="32">
        <v>840</v>
      </c>
      <c r="AM520" s="32">
        <f>AK520</f>
        <v>840</v>
      </c>
      <c r="AN520" s="32">
        <f>AL520</f>
        <v>840</v>
      </c>
      <c r="AO520" s="32">
        <f>AM520</f>
        <v>840</v>
      </c>
      <c r="AP520" s="32">
        <f>AN520</f>
        <v>840</v>
      </c>
      <c r="AQ520" s="32">
        <v>956</v>
      </c>
      <c r="AR520" s="67">
        <v>1000</v>
      </c>
      <c r="AS520" s="32">
        <v>955.8</v>
      </c>
      <c r="AT520" s="32">
        <v>1000</v>
      </c>
      <c r="AU520" s="32">
        <v>999.96</v>
      </c>
      <c r="AV520" s="32">
        <v>95</v>
      </c>
      <c r="AW520" s="682">
        <v>0</v>
      </c>
      <c r="AX520" s="32">
        <v>0</v>
      </c>
      <c r="AY520" s="234">
        <v>200</v>
      </c>
      <c r="AZ520" s="32">
        <v>200</v>
      </c>
      <c r="BA520" s="119">
        <v>200</v>
      </c>
      <c r="BB520" s="119">
        <v>200</v>
      </c>
      <c r="BC520" s="234"/>
      <c r="BD520" s="234"/>
      <c r="BE520" s="731"/>
      <c r="BF520" s="824">
        <v>100</v>
      </c>
      <c r="BG520" s="120">
        <v>100</v>
      </c>
      <c r="BH520" s="120">
        <v>100</v>
      </c>
    </row>
    <row r="521" spans="1:60" ht="15.75" customHeight="1">
      <c r="A521" s="12">
        <v>4</v>
      </c>
      <c r="B521" s="13">
        <v>3</v>
      </c>
      <c r="C521" s="13"/>
      <c r="D521" s="11" t="s">
        <v>3</v>
      </c>
      <c r="E521" s="189">
        <v>309</v>
      </c>
      <c r="F521" s="10" t="s">
        <v>83</v>
      </c>
      <c r="G521" s="11" t="s">
        <v>6</v>
      </c>
      <c r="H521" s="11" t="s">
        <v>2</v>
      </c>
      <c r="I521" s="11"/>
      <c r="J521" s="10" t="s">
        <v>6</v>
      </c>
      <c r="K521" s="11" t="s">
        <v>12</v>
      </c>
      <c r="L521" s="11" t="s">
        <v>24</v>
      </c>
      <c r="M521" s="11" t="s">
        <v>19</v>
      </c>
      <c r="N521" s="13" t="s">
        <v>11</v>
      </c>
      <c r="O521" s="11"/>
      <c r="P521" s="22" t="s">
        <v>7</v>
      </c>
      <c r="Q521" s="79" t="s">
        <v>541</v>
      </c>
      <c r="R521" s="32">
        <v>83</v>
      </c>
      <c r="S521" s="32">
        <v>0</v>
      </c>
      <c r="T521" s="33">
        <v>83</v>
      </c>
      <c r="U521" s="34">
        <v>-83.49</v>
      </c>
      <c r="V521" s="34">
        <v>86.2</v>
      </c>
      <c r="W521" s="143">
        <f>V521/T521</f>
        <v>1.03855421686747</v>
      </c>
      <c r="X521" s="32"/>
      <c r="Y521" s="32">
        <v>90</v>
      </c>
      <c r="Z521" s="32">
        <v>90</v>
      </c>
      <c r="AA521" s="32">
        <v>90</v>
      </c>
      <c r="AB521" s="32">
        <v>90</v>
      </c>
      <c r="AE521" s="32"/>
      <c r="AF521" s="32">
        <v>83.49</v>
      </c>
      <c r="AG521" s="32">
        <f>Z521+AE521</f>
        <v>90</v>
      </c>
      <c r="AH521" s="32">
        <v>55.6</v>
      </c>
      <c r="AI521" s="32">
        <v>144.47</v>
      </c>
      <c r="AJ521" s="67">
        <f>AG521</f>
        <v>90</v>
      </c>
      <c r="AK521" s="32">
        <v>150</v>
      </c>
      <c r="AL521" s="32">
        <v>93.53</v>
      </c>
      <c r="AM521" s="32">
        <v>150</v>
      </c>
      <c r="AN521" s="32">
        <v>150</v>
      </c>
      <c r="AO521" s="32">
        <v>150</v>
      </c>
      <c r="AP521" s="32">
        <v>150</v>
      </c>
      <c r="AQ521" s="32">
        <v>150</v>
      </c>
      <c r="AR521" s="67">
        <v>100</v>
      </c>
      <c r="AS521" s="32">
        <v>114.96</v>
      </c>
      <c r="AT521" s="32">
        <v>100</v>
      </c>
      <c r="AU521" s="32">
        <v>104</v>
      </c>
      <c r="AV521" s="32">
        <v>160.39</v>
      </c>
      <c r="AW521" s="682">
        <v>104.1</v>
      </c>
      <c r="AX521" s="32">
        <v>102.32</v>
      </c>
      <c r="AY521" s="234">
        <v>150</v>
      </c>
      <c r="AZ521" s="32">
        <v>150</v>
      </c>
      <c r="BA521" s="32">
        <v>150</v>
      </c>
      <c r="BB521" s="32">
        <v>150</v>
      </c>
      <c r="BC521" s="234">
        <v>150</v>
      </c>
      <c r="BD521" s="234">
        <v>115.11</v>
      </c>
      <c r="BE521" s="731">
        <f>BD521/BC521*100</f>
        <v>76.74</v>
      </c>
      <c r="BF521" s="822">
        <v>155</v>
      </c>
      <c r="BG521" s="33">
        <v>155</v>
      </c>
      <c r="BH521" s="33">
        <v>155</v>
      </c>
    </row>
    <row r="522" spans="1:60" s="23" customFormat="1" ht="15.75" customHeight="1" hidden="1">
      <c r="A522" s="12">
        <v>4</v>
      </c>
      <c r="B522" s="13">
        <v>3</v>
      </c>
      <c r="C522" s="13"/>
      <c r="D522" s="11" t="s">
        <v>3</v>
      </c>
      <c r="E522" s="189">
        <v>310</v>
      </c>
      <c r="F522" s="10" t="s">
        <v>83</v>
      </c>
      <c r="G522" s="11" t="s">
        <v>6</v>
      </c>
      <c r="H522" s="11" t="s">
        <v>2</v>
      </c>
      <c r="I522" s="11"/>
      <c r="J522" s="10" t="s">
        <v>6</v>
      </c>
      <c r="K522" s="11" t="s">
        <v>12</v>
      </c>
      <c r="L522" s="11" t="s">
        <v>24</v>
      </c>
      <c r="M522" s="11" t="s">
        <v>19</v>
      </c>
      <c r="N522" s="11" t="s">
        <v>12</v>
      </c>
      <c r="O522" s="11"/>
      <c r="P522" s="22" t="s">
        <v>7</v>
      </c>
      <c r="Q522" s="79" t="s">
        <v>121</v>
      </c>
      <c r="R522" s="32">
        <v>200</v>
      </c>
      <c r="S522" s="32">
        <v>0</v>
      </c>
      <c r="T522" s="33">
        <v>200</v>
      </c>
      <c r="U522" s="34">
        <v>0</v>
      </c>
      <c r="V522" s="34">
        <v>318.72</v>
      </c>
      <c r="W522" s="143">
        <f>V522/T522</f>
        <v>1.5936000000000001</v>
      </c>
      <c r="X522" s="32">
        <v>120</v>
      </c>
      <c r="Y522" s="32">
        <v>320</v>
      </c>
      <c r="Z522" s="32">
        <v>320</v>
      </c>
      <c r="AA522" s="32">
        <v>320</v>
      </c>
      <c r="AB522" s="32">
        <v>320</v>
      </c>
      <c r="AC522" s="4"/>
      <c r="AD522" s="4"/>
      <c r="AE522" s="32"/>
      <c r="AF522" s="32"/>
      <c r="AG522" s="32">
        <f>Z522+AE522</f>
        <v>320</v>
      </c>
      <c r="AH522" s="32"/>
      <c r="AI522" s="32"/>
      <c r="AJ522" s="67"/>
      <c r="AK522" s="32"/>
      <c r="AL522" s="32"/>
      <c r="AM522" s="32">
        <v>0</v>
      </c>
      <c r="AN522" s="32">
        <v>0</v>
      </c>
      <c r="AO522" s="32">
        <v>0</v>
      </c>
      <c r="AP522" s="32">
        <v>0</v>
      </c>
      <c r="AQ522" s="32"/>
      <c r="AR522" s="67">
        <f>AM522</f>
        <v>0</v>
      </c>
      <c r="AS522" s="32"/>
      <c r="AT522" s="32"/>
      <c r="AU522" s="32"/>
      <c r="AV522" s="32"/>
      <c r="AW522" s="682"/>
      <c r="AX522" s="32"/>
      <c r="AY522" s="234"/>
      <c r="AZ522" s="32"/>
      <c r="BA522" s="32"/>
      <c r="BB522" s="32"/>
      <c r="BC522" s="234"/>
      <c r="BD522" s="234"/>
      <c r="BE522" s="731" t="e">
        <f>BD522/BC522*100</f>
        <v>#DIV/0!</v>
      </c>
      <c r="BF522" s="822"/>
      <c r="BG522" s="32"/>
      <c r="BH522" s="32"/>
    </row>
    <row r="523" spans="1:60" s="23" customFormat="1" ht="15.75" customHeight="1">
      <c r="A523" s="12"/>
      <c r="B523" s="13"/>
      <c r="C523" s="13"/>
      <c r="D523" s="11"/>
      <c r="E523" s="189">
        <v>311</v>
      </c>
      <c r="F523" s="10" t="s">
        <v>83</v>
      </c>
      <c r="G523" s="11" t="s">
        <v>6</v>
      </c>
      <c r="H523" s="11" t="s">
        <v>2</v>
      </c>
      <c r="I523" s="11"/>
      <c r="J523" s="10" t="s">
        <v>6</v>
      </c>
      <c r="K523" s="11" t="s">
        <v>12</v>
      </c>
      <c r="L523" s="11" t="s">
        <v>24</v>
      </c>
      <c r="M523" s="11" t="s">
        <v>19</v>
      </c>
      <c r="N523" s="11">
        <v>3</v>
      </c>
      <c r="O523" s="11"/>
      <c r="P523" s="182">
        <v>41</v>
      </c>
      <c r="Q523" s="79" t="s">
        <v>750</v>
      </c>
      <c r="R523" s="32"/>
      <c r="S523" s="32"/>
      <c r="T523" s="33"/>
      <c r="U523" s="34"/>
      <c r="V523" s="34"/>
      <c r="W523" s="143"/>
      <c r="X523" s="32"/>
      <c r="Y523" s="32"/>
      <c r="Z523" s="32"/>
      <c r="AA523" s="32"/>
      <c r="AB523" s="32"/>
      <c r="AC523" s="4"/>
      <c r="AD523" s="4"/>
      <c r="AE523" s="32"/>
      <c r="AF523" s="32"/>
      <c r="AG523" s="32"/>
      <c r="AH523" s="32"/>
      <c r="AI523" s="32"/>
      <c r="AJ523" s="67"/>
      <c r="AK523" s="32"/>
      <c r="AL523" s="32"/>
      <c r="AM523" s="32"/>
      <c r="AN523" s="32"/>
      <c r="AO523" s="32"/>
      <c r="AP523" s="32"/>
      <c r="AQ523" s="32"/>
      <c r="AR523" s="67"/>
      <c r="AS523" s="32"/>
      <c r="AT523" s="32"/>
      <c r="AU523" s="32"/>
      <c r="AV523" s="32">
        <v>320</v>
      </c>
      <c r="AW523" s="682">
        <v>100</v>
      </c>
      <c r="AX523" s="32">
        <v>320</v>
      </c>
      <c r="AY523" s="234"/>
      <c r="AZ523" s="32"/>
      <c r="BA523" s="32">
        <v>0</v>
      </c>
      <c r="BB523" s="32">
        <v>0</v>
      </c>
      <c r="BC523" s="234">
        <v>320</v>
      </c>
      <c r="BD523" s="234">
        <v>320</v>
      </c>
      <c r="BE523" s="731">
        <f>BD523/BC523*100</f>
        <v>100</v>
      </c>
      <c r="BF523" s="822">
        <v>320</v>
      </c>
      <c r="BG523" s="32">
        <v>320</v>
      </c>
      <c r="BH523" s="32">
        <v>320</v>
      </c>
    </row>
    <row r="524" spans="1:60" s="511" customFormat="1" ht="15.75">
      <c r="A524" s="35">
        <v>4</v>
      </c>
      <c r="B524" s="36">
        <v>3</v>
      </c>
      <c r="C524" s="36"/>
      <c r="D524" s="37" t="s">
        <v>10</v>
      </c>
      <c r="E524" s="385">
        <v>312</v>
      </c>
      <c r="F524" s="38" t="s">
        <v>83</v>
      </c>
      <c r="G524" s="37" t="s">
        <v>6</v>
      </c>
      <c r="H524" s="37" t="s">
        <v>2</v>
      </c>
      <c r="I524" s="342"/>
      <c r="J524" s="38" t="s">
        <v>6</v>
      </c>
      <c r="K524" s="37" t="s">
        <v>12</v>
      </c>
      <c r="L524" s="37"/>
      <c r="M524" s="37"/>
      <c r="N524" s="37"/>
      <c r="O524" s="37"/>
      <c r="P524" s="39"/>
      <c r="Q524" s="84" t="s">
        <v>188</v>
      </c>
      <c r="R524" s="40">
        <f>SUM(R520:R522)</f>
        <v>1483</v>
      </c>
      <c r="S524" s="40">
        <v>-500</v>
      </c>
      <c r="T524" s="40">
        <f>SUM(T520:T522)</f>
        <v>1483</v>
      </c>
      <c r="U524" s="41">
        <v>-2472.96</v>
      </c>
      <c r="V524" s="41">
        <f>SUM(V520:V522)</f>
        <v>1582.5500000000002</v>
      </c>
      <c r="W524" s="145">
        <f>V524/T524</f>
        <v>1.0671274443695213</v>
      </c>
      <c r="X524" s="40">
        <f>SUM(X520:X522)</f>
        <v>120</v>
      </c>
      <c r="Y524" s="40">
        <f>SUM(Y520:Y522)</f>
        <v>1610</v>
      </c>
      <c r="Z524" s="40">
        <f>SUM(Z520:Z522)</f>
        <v>1610</v>
      </c>
      <c r="AA524" s="40">
        <f>SUM(AA520:AA522)</f>
        <v>1610</v>
      </c>
      <c r="AB524" s="40">
        <f>SUM(AB520:AB522)</f>
        <v>1610</v>
      </c>
      <c r="AC524" s="42"/>
      <c r="AD524" s="42"/>
      <c r="AE524" s="40">
        <f aca="true" t="shared" si="150" ref="AE524:AU524">SUM(AE520:AE522)</f>
        <v>0</v>
      </c>
      <c r="AF524" s="40">
        <f t="shared" si="150"/>
        <v>2472.9599999999996</v>
      </c>
      <c r="AG524" s="40">
        <f t="shared" si="150"/>
        <v>1610</v>
      </c>
      <c r="AH524" s="40">
        <f t="shared" si="150"/>
        <v>1287.52</v>
      </c>
      <c r="AI524" s="40">
        <f t="shared" si="150"/>
        <v>1313.75</v>
      </c>
      <c r="AJ524" s="177">
        <f t="shared" si="150"/>
        <v>1290</v>
      </c>
      <c r="AK524" s="40">
        <f t="shared" si="150"/>
        <v>990</v>
      </c>
      <c r="AL524" s="40">
        <f t="shared" si="150"/>
        <v>933.53</v>
      </c>
      <c r="AM524" s="40">
        <f t="shared" si="150"/>
        <v>990</v>
      </c>
      <c r="AN524" s="40">
        <f t="shared" si="150"/>
        <v>990</v>
      </c>
      <c r="AO524" s="40">
        <f t="shared" si="150"/>
        <v>990</v>
      </c>
      <c r="AP524" s="40">
        <f t="shared" si="150"/>
        <v>990</v>
      </c>
      <c r="AQ524" s="40">
        <f t="shared" si="150"/>
        <v>1106</v>
      </c>
      <c r="AR524" s="177">
        <f t="shared" si="150"/>
        <v>1100</v>
      </c>
      <c r="AS524" s="40">
        <f t="shared" si="150"/>
        <v>1070.76</v>
      </c>
      <c r="AT524" s="40">
        <f t="shared" si="150"/>
        <v>1100</v>
      </c>
      <c r="AU524" s="40">
        <f t="shared" si="150"/>
        <v>1103.96</v>
      </c>
      <c r="AV524" s="40">
        <f>SUM(AV520:AV523)</f>
        <v>575.39</v>
      </c>
      <c r="AW524" s="40"/>
      <c r="AX524" s="40">
        <f>SUM(AX520:AX523)</f>
        <v>422.32</v>
      </c>
      <c r="AY524" s="40">
        <f aca="true" t="shared" si="151" ref="AY524:BH524">SUM(AY520:AY523)</f>
        <v>350</v>
      </c>
      <c r="AZ524" s="40">
        <f t="shared" si="151"/>
        <v>350</v>
      </c>
      <c r="BA524" s="40">
        <f t="shared" si="151"/>
        <v>350</v>
      </c>
      <c r="BB524" s="40">
        <f t="shared" si="151"/>
        <v>350</v>
      </c>
      <c r="BC524" s="40">
        <f t="shared" si="151"/>
        <v>470</v>
      </c>
      <c r="BD524" s="40">
        <f t="shared" si="151"/>
        <v>435.11</v>
      </c>
      <c r="BE524" s="40" t="e">
        <f t="shared" si="151"/>
        <v>#DIV/0!</v>
      </c>
      <c r="BF524" s="40">
        <f t="shared" si="151"/>
        <v>575</v>
      </c>
      <c r="BG524" s="40">
        <f t="shared" si="151"/>
        <v>575</v>
      </c>
      <c r="BH524" s="40">
        <f t="shared" si="151"/>
        <v>575</v>
      </c>
    </row>
    <row r="525" spans="1:60" ht="15.75" customHeight="1">
      <c r="A525" s="35"/>
      <c r="B525" s="36"/>
      <c r="C525" s="36"/>
      <c r="D525" s="37"/>
      <c r="E525" s="385">
        <v>313</v>
      </c>
      <c r="F525" s="38" t="s">
        <v>83</v>
      </c>
      <c r="G525" s="37" t="s">
        <v>6</v>
      </c>
      <c r="H525" s="37" t="s">
        <v>2</v>
      </c>
      <c r="I525" s="342"/>
      <c r="J525" s="162">
        <v>6</v>
      </c>
      <c r="K525" s="37"/>
      <c r="L525" s="37"/>
      <c r="M525" s="37"/>
      <c r="N525" s="37"/>
      <c r="O525" s="37"/>
      <c r="P525" s="256"/>
      <c r="Q525" s="342" t="s">
        <v>191</v>
      </c>
      <c r="R525" s="40"/>
      <c r="S525" s="40"/>
      <c r="T525" s="40"/>
      <c r="U525" s="41"/>
      <c r="V525" s="41"/>
      <c r="W525" s="145"/>
      <c r="X525" s="40"/>
      <c r="Y525" s="40"/>
      <c r="Z525" s="40"/>
      <c r="AA525" s="40"/>
      <c r="AB525" s="40"/>
      <c r="AC525" s="42"/>
      <c r="AD525" s="42"/>
      <c r="AE525" s="40"/>
      <c r="AF525" s="40"/>
      <c r="AG525" s="40"/>
      <c r="AH525" s="40"/>
      <c r="AI525" s="40">
        <f>AI524</f>
        <v>1313.75</v>
      </c>
      <c r="AJ525" s="177"/>
      <c r="AK525" s="40">
        <f aca="true" t="shared" si="152" ref="AK525:AV526">AK524</f>
        <v>990</v>
      </c>
      <c r="AL525" s="40">
        <f t="shared" si="152"/>
        <v>933.53</v>
      </c>
      <c r="AM525" s="40">
        <f t="shared" si="152"/>
        <v>990</v>
      </c>
      <c r="AN525" s="40">
        <f t="shared" si="152"/>
        <v>990</v>
      </c>
      <c r="AO525" s="40">
        <f t="shared" si="152"/>
        <v>990</v>
      </c>
      <c r="AP525" s="40">
        <f t="shared" si="152"/>
        <v>990</v>
      </c>
      <c r="AQ525" s="40">
        <f>AQ524</f>
        <v>1106</v>
      </c>
      <c r="AR525" s="177">
        <f t="shared" si="152"/>
        <v>1100</v>
      </c>
      <c r="AS525" s="40">
        <f t="shared" si="152"/>
        <v>1070.76</v>
      </c>
      <c r="AT525" s="40">
        <f t="shared" si="152"/>
        <v>1100</v>
      </c>
      <c r="AU525" s="40">
        <f>AU524</f>
        <v>1103.96</v>
      </c>
      <c r="AV525" s="40">
        <f t="shared" si="152"/>
        <v>575.39</v>
      </c>
      <c r="AW525" s="40"/>
      <c r="AX525" s="40">
        <f aca="true" t="shared" si="153" ref="AX525:BH526">AX524</f>
        <v>422.32</v>
      </c>
      <c r="AY525" s="40">
        <f t="shared" si="153"/>
        <v>350</v>
      </c>
      <c r="AZ525" s="40">
        <f t="shared" si="153"/>
        <v>350</v>
      </c>
      <c r="BA525" s="40">
        <f t="shared" si="153"/>
        <v>350</v>
      </c>
      <c r="BB525" s="40">
        <f t="shared" si="153"/>
        <v>350</v>
      </c>
      <c r="BC525" s="40">
        <f t="shared" si="153"/>
        <v>470</v>
      </c>
      <c r="BD525" s="40">
        <f t="shared" si="153"/>
        <v>435.11</v>
      </c>
      <c r="BE525" s="40" t="e">
        <f t="shared" si="153"/>
        <v>#DIV/0!</v>
      </c>
      <c r="BF525" s="40">
        <f t="shared" si="153"/>
        <v>575</v>
      </c>
      <c r="BG525" s="40">
        <f t="shared" si="153"/>
        <v>575</v>
      </c>
      <c r="BH525" s="40">
        <f t="shared" si="153"/>
        <v>575</v>
      </c>
    </row>
    <row r="526" spans="1:60" ht="15.75">
      <c r="A526" s="51">
        <v>4</v>
      </c>
      <c r="B526" s="52">
        <v>3</v>
      </c>
      <c r="C526" s="52"/>
      <c r="D526" s="381"/>
      <c r="E526" s="722">
        <v>314</v>
      </c>
      <c r="F526" s="901" t="s">
        <v>186</v>
      </c>
      <c r="G526" s="902"/>
      <c r="H526" s="902"/>
      <c r="I526" s="903"/>
      <c r="J526" s="902" t="s">
        <v>236</v>
      </c>
      <c r="K526" s="902"/>
      <c r="L526" s="902"/>
      <c r="M526" s="902"/>
      <c r="N526" s="902"/>
      <c r="O526" s="902"/>
      <c r="P526" s="903"/>
      <c r="Q526" s="191" t="s">
        <v>237</v>
      </c>
      <c r="R526" s="54">
        <f>R524</f>
        <v>1483</v>
      </c>
      <c r="S526" s="54">
        <f>S524</f>
        <v>-500</v>
      </c>
      <c r="T526" s="54">
        <f>T524</f>
        <v>1483</v>
      </c>
      <c r="U526" s="54">
        <f>U524</f>
        <v>-2472.96</v>
      </c>
      <c r="V526" s="55">
        <f>V524</f>
        <v>1582.5500000000002</v>
      </c>
      <c r="W526" s="152">
        <f>V526/T526</f>
        <v>1.0671274443695213</v>
      </c>
      <c r="X526" s="54">
        <f>X524</f>
        <v>120</v>
      </c>
      <c r="Y526" s="54">
        <f>Y524</f>
        <v>1610</v>
      </c>
      <c r="Z526" s="54">
        <f>Z524</f>
        <v>1610</v>
      </c>
      <c r="AA526" s="54">
        <f>AA524</f>
        <v>1610</v>
      </c>
      <c r="AB526" s="54">
        <f>AB524</f>
        <v>1610</v>
      </c>
      <c r="AC526" s="2"/>
      <c r="AD526" s="2"/>
      <c r="AE526" s="54">
        <f aca="true" t="shared" si="154" ref="AE526:AJ526">AE524</f>
        <v>0</v>
      </c>
      <c r="AF526" s="54">
        <f t="shared" si="154"/>
        <v>2472.9599999999996</v>
      </c>
      <c r="AG526" s="54">
        <f t="shared" si="154"/>
        <v>1610</v>
      </c>
      <c r="AH526" s="54">
        <f t="shared" si="154"/>
        <v>1287.52</v>
      </c>
      <c r="AI526" s="64">
        <f>AI525</f>
        <v>1313.75</v>
      </c>
      <c r="AJ526" s="64">
        <f t="shared" si="154"/>
        <v>1290</v>
      </c>
      <c r="AK526" s="64">
        <f t="shared" si="152"/>
        <v>990</v>
      </c>
      <c r="AL526" s="64">
        <f t="shared" si="152"/>
        <v>933.53</v>
      </c>
      <c r="AM526" s="64">
        <f t="shared" si="152"/>
        <v>990</v>
      </c>
      <c r="AN526" s="64">
        <f t="shared" si="152"/>
        <v>990</v>
      </c>
      <c r="AO526" s="64">
        <f t="shared" si="152"/>
        <v>990</v>
      </c>
      <c r="AP526" s="64">
        <f t="shared" si="152"/>
        <v>990</v>
      </c>
      <c r="AQ526" s="64">
        <f>AQ525</f>
        <v>1106</v>
      </c>
      <c r="AR526" s="54">
        <f t="shared" si="152"/>
        <v>1100</v>
      </c>
      <c r="AS526" s="64">
        <f t="shared" si="152"/>
        <v>1070.76</v>
      </c>
      <c r="AT526" s="64">
        <f t="shared" si="152"/>
        <v>1100</v>
      </c>
      <c r="AU526" s="64">
        <f>AU525</f>
        <v>1103.96</v>
      </c>
      <c r="AV526" s="64">
        <f t="shared" si="152"/>
        <v>575.39</v>
      </c>
      <c r="AW526" s="64"/>
      <c r="AX526" s="64">
        <f t="shared" si="153"/>
        <v>422.32</v>
      </c>
      <c r="AY526" s="64">
        <f t="shared" si="153"/>
        <v>350</v>
      </c>
      <c r="AZ526" s="64">
        <f t="shared" si="153"/>
        <v>350</v>
      </c>
      <c r="BA526" s="64">
        <f t="shared" si="153"/>
        <v>350</v>
      </c>
      <c r="BB526" s="64">
        <f t="shared" si="153"/>
        <v>350</v>
      </c>
      <c r="BC526" s="64">
        <f t="shared" si="153"/>
        <v>470</v>
      </c>
      <c r="BD526" s="64">
        <f t="shared" si="153"/>
        <v>435.11</v>
      </c>
      <c r="BE526" s="64" t="e">
        <f t="shared" si="153"/>
        <v>#DIV/0!</v>
      </c>
      <c r="BF526" s="64">
        <f t="shared" si="153"/>
        <v>575</v>
      </c>
      <c r="BG526" s="64">
        <f t="shared" si="153"/>
        <v>575</v>
      </c>
      <c r="BH526" s="64">
        <f t="shared" si="153"/>
        <v>575</v>
      </c>
    </row>
    <row r="527" spans="1:56" ht="10.5" customHeight="1">
      <c r="A527" s="537"/>
      <c r="B527" s="538"/>
      <c r="C527" s="538"/>
      <c r="D527" s="538"/>
      <c r="E527" s="538"/>
      <c r="F527" s="538"/>
      <c r="G527" s="538"/>
      <c r="H527" s="538"/>
      <c r="I527" s="543"/>
      <c r="J527" s="538"/>
      <c r="K527" s="538"/>
      <c r="L527" s="538"/>
      <c r="M527" s="538"/>
      <c r="N527" s="538"/>
      <c r="O527" s="538"/>
      <c r="P527" s="538"/>
      <c r="Q527" s="538"/>
      <c r="R527" s="538"/>
      <c r="S527" s="538"/>
      <c r="T527" s="538"/>
      <c r="U527" s="538"/>
      <c r="V527" s="538"/>
      <c r="W527" s="538"/>
      <c r="X527" s="539"/>
      <c r="Y527" s="538"/>
      <c r="Z527" s="538"/>
      <c r="AA527" s="538"/>
      <c r="AB527" s="538"/>
      <c r="AC527" s="511"/>
      <c r="AD527" s="511"/>
      <c r="AE527" s="538"/>
      <c r="AF527" s="538"/>
      <c r="AG527" s="539"/>
      <c r="AH527" s="539"/>
      <c r="AI527" s="539"/>
      <c r="AJ527" s="540"/>
      <c r="AK527" s="540"/>
      <c r="AL527" s="539"/>
      <c r="AM527" s="539"/>
      <c r="AN527" s="539"/>
      <c r="AO527" s="539"/>
      <c r="AP527" s="539"/>
      <c r="AQ527" s="539"/>
      <c r="AR527" s="540"/>
      <c r="AS527" s="539"/>
      <c r="AT527" s="539"/>
      <c r="AU527" s="540"/>
      <c r="AV527" s="539"/>
      <c r="AW527" s="539"/>
      <c r="AX527" s="539"/>
      <c r="AY527" s="783"/>
      <c r="AZ527" s="539"/>
      <c r="BA527" s="665"/>
      <c r="BB527" s="665"/>
      <c r="BC527" s="783"/>
      <c r="BD527" s="539"/>
    </row>
    <row r="528" spans="1:60" s="23" customFormat="1" ht="18.75">
      <c r="A528" s="74"/>
      <c r="B528" s="74"/>
      <c r="C528" s="74"/>
      <c r="D528" s="74"/>
      <c r="E528" s="74"/>
      <c r="F528" s="74"/>
      <c r="G528" s="74"/>
      <c r="H528" s="73" t="s">
        <v>238</v>
      </c>
      <c r="I528" s="73"/>
      <c r="J528" s="73"/>
      <c r="K528" s="73"/>
      <c r="L528" s="73"/>
      <c r="M528" s="73"/>
      <c r="N528" s="73"/>
      <c r="O528" s="74"/>
      <c r="P528" s="74"/>
      <c r="Q528" s="74" t="s">
        <v>239</v>
      </c>
      <c r="R528" s="75"/>
      <c r="S528" s="75"/>
      <c r="T528" s="75"/>
      <c r="U528" s="76"/>
      <c r="V528" s="76"/>
      <c r="W528" s="76"/>
      <c r="X528" s="75"/>
      <c r="Y528" s="75"/>
      <c r="Z528" s="75"/>
      <c r="AA528" s="75"/>
      <c r="AB528" s="75"/>
      <c r="AC528" s="74"/>
      <c r="AD528" s="74"/>
      <c r="AE528" s="75"/>
      <c r="AF528" s="75"/>
      <c r="AG528" s="75"/>
      <c r="AH528" s="75"/>
      <c r="AI528" s="75"/>
      <c r="AJ528" s="75"/>
      <c r="AK528" s="75"/>
      <c r="AL528" s="200"/>
      <c r="AM528" s="200"/>
      <c r="AN528" s="200"/>
      <c r="AO528" s="200"/>
      <c r="AP528" s="200"/>
      <c r="AQ528" s="200"/>
      <c r="AR528" s="75"/>
      <c r="AS528" s="200"/>
      <c r="AT528" s="200"/>
      <c r="AU528" s="75"/>
      <c r="AV528" s="75"/>
      <c r="AW528" s="75"/>
      <c r="AX528" s="75"/>
      <c r="AY528" s="774"/>
      <c r="AZ528" s="75"/>
      <c r="BA528" s="75"/>
      <c r="BB528" s="75"/>
      <c r="BC528" s="774"/>
      <c r="BD528" s="75"/>
      <c r="BE528" s="734"/>
      <c r="BF528" s="70"/>
      <c r="BG528" s="70"/>
      <c r="BH528" s="70"/>
    </row>
    <row r="529" spans="1:60" s="56" customFormat="1" ht="10.5" customHeight="1">
      <c r="A529" s="504"/>
      <c r="B529" s="504"/>
      <c r="C529" s="504"/>
      <c r="D529" s="504"/>
      <c r="E529" s="504"/>
      <c r="F529" s="504"/>
      <c r="G529" s="504"/>
      <c r="H529" s="504"/>
      <c r="I529" s="504"/>
      <c r="J529" s="507"/>
      <c r="K529" s="504"/>
      <c r="L529" s="504"/>
      <c r="M529" s="504"/>
      <c r="N529" s="504"/>
      <c r="O529" s="504"/>
      <c r="P529" s="504"/>
      <c r="Q529" s="504"/>
      <c r="R529" s="505"/>
      <c r="S529" s="505"/>
      <c r="T529" s="505"/>
      <c r="U529" s="506"/>
      <c r="V529" s="506"/>
      <c r="W529" s="506"/>
      <c r="X529" s="505"/>
      <c r="Y529" s="505"/>
      <c r="Z529" s="505"/>
      <c r="AA529" s="505"/>
      <c r="AB529" s="505"/>
      <c r="AC529" s="507"/>
      <c r="AD529" s="507"/>
      <c r="AE529" s="505"/>
      <c r="AF529" s="505"/>
      <c r="AG529" s="505"/>
      <c r="AH529" s="505"/>
      <c r="AI529" s="505"/>
      <c r="AJ529" s="505"/>
      <c r="AK529" s="505"/>
      <c r="AL529" s="508"/>
      <c r="AM529" s="508"/>
      <c r="AN529" s="508"/>
      <c r="AO529" s="508"/>
      <c r="AP529" s="508"/>
      <c r="AQ529" s="508"/>
      <c r="AR529" s="505"/>
      <c r="AS529" s="508"/>
      <c r="AT529" s="508"/>
      <c r="AU529" s="505"/>
      <c r="AV529" s="505"/>
      <c r="AW529" s="505"/>
      <c r="AX529" s="505"/>
      <c r="AY529" s="775"/>
      <c r="AZ529" s="505"/>
      <c r="BA529" s="505"/>
      <c r="BB529" s="505"/>
      <c r="BC529" s="775"/>
      <c r="BD529" s="505"/>
      <c r="BE529" s="736"/>
      <c r="BF529" s="179"/>
      <c r="BG529" s="179"/>
      <c r="BH529" s="179"/>
    </row>
    <row r="530" spans="1:60" ht="15.75" customHeight="1">
      <c r="A530" s="14" t="s">
        <v>305</v>
      </c>
      <c r="B530" s="26"/>
      <c r="C530" s="26"/>
      <c r="D530" s="26"/>
      <c r="E530" s="379"/>
      <c r="F530" s="896" t="s">
        <v>305</v>
      </c>
      <c r="G530" s="896"/>
      <c r="H530" s="896"/>
      <c r="I530" s="896"/>
      <c r="J530" s="896"/>
      <c r="K530" s="896"/>
      <c r="L530" s="896"/>
      <c r="M530" s="884" t="s">
        <v>503</v>
      </c>
      <c r="N530" s="884"/>
      <c r="O530" s="884"/>
      <c r="P530" s="884"/>
      <c r="Q530" s="884"/>
      <c r="R530" s="884"/>
      <c r="S530" s="884"/>
      <c r="T530" s="884"/>
      <c r="U530" s="884"/>
      <c r="V530" s="884"/>
      <c r="W530" s="884"/>
      <c r="X530" s="884"/>
      <c r="Y530" s="884"/>
      <c r="Z530" s="884"/>
      <c r="AA530" s="884"/>
      <c r="AB530" s="884"/>
      <c r="AC530" s="884"/>
      <c r="AD530" s="884"/>
      <c r="AE530" s="884"/>
      <c r="AF530" s="884"/>
      <c r="AG530" s="884"/>
      <c r="AH530" s="884"/>
      <c r="AI530" s="884"/>
      <c r="AJ530" s="884"/>
      <c r="AK530" s="884"/>
      <c r="AL530" s="884"/>
      <c r="AM530" s="884"/>
      <c r="AN530" s="884"/>
      <c r="AO530" s="884"/>
      <c r="AP530" s="884"/>
      <c r="AQ530" s="884"/>
      <c r="AR530" s="884"/>
      <c r="AS530" s="884"/>
      <c r="AT530" s="884"/>
      <c r="AU530" s="884"/>
      <c r="AV530" s="884"/>
      <c r="AW530" s="884"/>
      <c r="AX530" s="884"/>
      <c r="AY530" s="884"/>
      <c r="AZ530" s="884"/>
      <c r="BA530" s="884"/>
      <c r="BB530" s="884"/>
      <c r="BC530" s="884"/>
      <c r="BD530" s="884"/>
      <c r="BE530" s="884"/>
      <c r="BF530" s="884"/>
      <c r="BG530" s="884"/>
      <c r="BH530" s="884"/>
    </row>
    <row r="531" spans="1:60" s="56" customFormat="1" ht="15.75" customHeight="1">
      <c r="A531" s="9" t="s">
        <v>306</v>
      </c>
      <c r="B531" s="5"/>
      <c r="C531" s="5"/>
      <c r="D531" s="5"/>
      <c r="E531" s="380"/>
      <c r="F531" s="896" t="s">
        <v>306</v>
      </c>
      <c r="G531" s="896"/>
      <c r="H531" s="896"/>
      <c r="I531" s="896"/>
      <c r="J531" s="896"/>
      <c r="K531" s="896"/>
      <c r="L531" s="896"/>
      <c r="M531" s="884" t="s">
        <v>595</v>
      </c>
      <c r="N531" s="884"/>
      <c r="O531" s="884"/>
      <c r="P531" s="884"/>
      <c r="Q531" s="884"/>
      <c r="R531" s="884"/>
      <c r="S531" s="884"/>
      <c r="T531" s="884"/>
      <c r="U531" s="884"/>
      <c r="V531" s="884"/>
      <c r="W531" s="884"/>
      <c r="X531" s="884"/>
      <c r="Y531" s="884"/>
      <c r="Z531" s="884"/>
      <c r="AA531" s="884"/>
      <c r="AB531" s="884"/>
      <c r="AC531" s="884"/>
      <c r="AD531" s="884"/>
      <c r="AE531" s="884"/>
      <c r="AF531" s="884"/>
      <c r="AG531" s="884"/>
      <c r="AH531" s="884"/>
      <c r="AI531" s="884"/>
      <c r="AJ531" s="884"/>
      <c r="AK531" s="884"/>
      <c r="AL531" s="884"/>
      <c r="AM531" s="884"/>
      <c r="AN531" s="884"/>
      <c r="AO531" s="884"/>
      <c r="AP531" s="884"/>
      <c r="AQ531" s="884"/>
      <c r="AR531" s="884"/>
      <c r="AS531" s="884"/>
      <c r="AT531" s="884"/>
      <c r="AU531" s="884"/>
      <c r="AV531" s="884"/>
      <c r="AW531" s="884"/>
      <c r="AX531" s="884"/>
      <c r="AY531" s="884"/>
      <c r="AZ531" s="884"/>
      <c r="BA531" s="884"/>
      <c r="BB531" s="884"/>
      <c r="BC531" s="884"/>
      <c r="BD531" s="884"/>
      <c r="BE531" s="884"/>
      <c r="BF531" s="884"/>
      <c r="BG531" s="884"/>
      <c r="BH531" s="884"/>
    </row>
    <row r="532" spans="1:60" ht="15.75" customHeight="1">
      <c r="A532" s="270" t="s">
        <v>307</v>
      </c>
      <c r="B532" s="267"/>
      <c r="C532" s="267"/>
      <c r="D532" s="267"/>
      <c r="E532" s="379"/>
      <c r="F532" s="908" t="s">
        <v>307</v>
      </c>
      <c r="G532" s="908"/>
      <c r="H532" s="908"/>
      <c r="I532" s="908"/>
      <c r="J532" s="908"/>
      <c r="K532" s="908"/>
      <c r="L532" s="908"/>
      <c r="M532" s="885" t="s">
        <v>308</v>
      </c>
      <c r="N532" s="885"/>
      <c r="O532" s="885"/>
      <c r="P532" s="885"/>
      <c r="Q532" s="885"/>
      <c r="R532" s="885"/>
      <c r="S532" s="885"/>
      <c r="T532" s="885"/>
      <c r="U532" s="885"/>
      <c r="V532" s="885"/>
      <c r="W532" s="885"/>
      <c r="X532" s="885"/>
      <c r="Y532" s="885"/>
      <c r="Z532" s="885"/>
      <c r="AA532" s="885"/>
      <c r="AB532" s="885"/>
      <c r="AC532" s="885"/>
      <c r="AD532" s="885"/>
      <c r="AE532" s="885"/>
      <c r="AF532" s="885"/>
      <c r="AG532" s="885"/>
      <c r="AH532" s="885"/>
      <c r="AI532" s="885"/>
      <c r="AJ532" s="885"/>
      <c r="AK532" s="885"/>
      <c r="AL532" s="885"/>
      <c r="AM532" s="885"/>
      <c r="AN532" s="885"/>
      <c r="AO532" s="885"/>
      <c r="AP532" s="885"/>
      <c r="AQ532" s="885"/>
      <c r="AR532" s="885"/>
      <c r="AS532" s="885"/>
      <c r="AT532" s="885"/>
      <c r="AU532" s="885"/>
      <c r="AV532" s="885"/>
      <c r="AW532" s="885"/>
      <c r="AX532" s="885"/>
      <c r="AY532" s="885"/>
      <c r="AZ532" s="885"/>
      <c r="BA532" s="885"/>
      <c r="BB532" s="885"/>
      <c r="BC532" s="885"/>
      <c r="BD532" s="885"/>
      <c r="BE532" s="885"/>
      <c r="BF532" s="885"/>
      <c r="BG532" s="885"/>
      <c r="BH532" s="885"/>
    </row>
    <row r="533" spans="1:60" s="74" customFormat="1" ht="17.25" customHeight="1" thickBot="1">
      <c r="A533" s="500"/>
      <c r="B533" s="501"/>
      <c r="C533" s="501"/>
      <c r="D533" s="501"/>
      <c r="E533" s="502"/>
      <c r="F533" s="502"/>
      <c r="G533" s="502"/>
      <c r="H533" s="502"/>
      <c r="I533" s="502"/>
      <c r="J533" s="503"/>
      <c r="K533" s="503"/>
      <c r="L533" s="503"/>
      <c r="M533" s="924"/>
      <c r="N533" s="924"/>
      <c r="O533" s="924"/>
      <c r="P533" s="924"/>
      <c r="Q533" s="924"/>
      <c r="R533" s="924"/>
      <c r="S533" s="924"/>
      <c r="T533" s="924"/>
      <c r="U533" s="924"/>
      <c r="V533" s="924"/>
      <c r="W533" s="924"/>
      <c r="X533" s="924"/>
      <c r="Y533" s="924"/>
      <c r="Z533" s="924"/>
      <c r="AA533" s="924"/>
      <c r="AB533" s="505"/>
      <c r="AC533" s="507"/>
      <c r="AD533" s="507"/>
      <c r="AE533" s="507"/>
      <c r="AF533" s="507"/>
      <c r="AG533" s="515"/>
      <c r="AH533" s="515"/>
      <c r="AI533" s="515"/>
      <c r="AJ533" s="515"/>
      <c r="AK533" s="515"/>
      <c r="AL533" s="516"/>
      <c r="AM533" s="516"/>
      <c r="AN533" s="516"/>
      <c r="AO533" s="516"/>
      <c r="AP533" s="517"/>
      <c r="AQ533" s="509"/>
      <c r="AR533" s="515"/>
      <c r="AS533" s="516"/>
      <c r="AT533" s="516"/>
      <c r="AU533" s="515"/>
      <c r="AV533" s="515"/>
      <c r="AW533" s="515"/>
      <c r="AX533" s="515"/>
      <c r="AY533" s="779"/>
      <c r="AZ533" s="515"/>
      <c r="BA533" s="582"/>
      <c r="BB533" s="582"/>
      <c r="BC533" s="779"/>
      <c r="BD533" s="515"/>
      <c r="BE533" s="726"/>
      <c r="BF533" s="185"/>
      <c r="BG533" s="185"/>
      <c r="BH533" s="185"/>
    </row>
    <row r="534" spans="1:60" ht="39" customHeight="1" thickBot="1">
      <c r="A534" s="886" t="s">
        <v>0</v>
      </c>
      <c r="B534" s="886"/>
      <c r="C534" s="886"/>
      <c r="D534" s="10" t="s">
        <v>1</v>
      </c>
      <c r="E534" s="412" t="s">
        <v>574</v>
      </c>
      <c r="F534" s="887" t="s">
        <v>196</v>
      </c>
      <c r="G534" s="888"/>
      <c r="H534" s="888"/>
      <c r="I534" s="889"/>
      <c r="J534" s="890" t="s">
        <v>195</v>
      </c>
      <c r="K534" s="888"/>
      <c r="L534" s="888"/>
      <c r="M534" s="888"/>
      <c r="N534" s="888"/>
      <c r="O534" s="891"/>
      <c r="P534" s="414" t="s">
        <v>311</v>
      </c>
      <c r="Q534" s="413" t="s">
        <v>302</v>
      </c>
      <c r="R534" s="408" t="s">
        <v>377</v>
      </c>
      <c r="S534" s="408" t="s">
        <v>179</v>
      </c>
      <c r="T534" s="408" t="s">
        <v>378</v>
      </c>
      <c r="U534" s="409" t="s">
        <v>180</v>
      </c>
      <c r="V534" s="409" t="s">
        <v>379</v>
      </c>
      <c r="W534" s="409" t="s">
        <v>381</v>
      </c>
      <c r="X534" s="408"/>
      <c r="Y534" s="408" t="s">
        <v>421</v>
      </c>
      <c r="Z534" s="410" t="s">
        <v>427</v>
      </c>
      <c r="AA534" s="408" t="s">
        <v>181</v>
      </c>
      <c r="AB534" s="408" t="s">
        <v>380</v>
      </c>
      <c r="AC534" s="411"/>
      <c r="AD534" s="411"/>
      <c r="AE534" s="410" t="s">
        <v>422</v>
      </c>
      <c r="AF534" s="410" t="s">
        <v>437</v>
      </c>
      <c r="AG534" s="410" t="s">
        <v>436</v>
      </c>
      <c r="AH534" s="415" t="s">
        <v>434</v>
      </c>
      <c r="AI534" s="417" t="s">
        <v>465</v>
      </c>
      <c r="AJ534" s="416" t="s">
        <v>435</v>
      </c>
      <c r="AK534" s="410" t="s">
        <v>507</v>
      </c>
      <c r="AL534" s="415" t="s">
        <v>506</v>
      </c>
      <c r="AM534" s="417" t="s">
        <v>571</v>
      </c>
      <c r="AN534" s="427" t="s">
        <v>577</v>
      </c>
      <c r="AO534" s="417" t="s">
        <v>583</v>
      </c>
      <c r="AP534" s="428" t="s">
        <v>591</v>
      </c>
      <c r="AQ534" s="428" t="s">
        <v>644</v>
      </c>
      <c r="AR534" s="426" t="s">
        <v>650</v>
      </c>
      <c r="AS534" s="417" t="s">
        <v>657</v>
      </c>
      <c r="AT534" s="632" t="s">
        <v>732</v>
      </c>
      <c r="AU534" s="640" t="s">
        <v>850</v>
      </c>
      <c r="AV534" s="640" t="s">
        <v>849</v>
      </c>
      <c r="AW534" s="646" t="s">
        <v>785</v>
      </c>
      <c r="AX534" s="498" t="s">
        <v>758</v>
      </c>
      <c r="AY534" s="766" t="s">
        <v>801</v>
      </c>
      <c r="AZ534" s="767" t="s">
        <v>605</v>
      </c>
      <c r="BA534" s="768" t="s">
        <v>781</v>
      </c>
      <c r="BB534" s="768" t="s">
        <v>782</v>
      </c>
      <c r="BC534" s="766" t="s">
        <v>889</v>
      </c>
      <c r="BD534" s="714" t="s">
        <v>843</v>
      </c>
      <c r="BE534" s="714" t="s">
        <v>836</v>
      </c>
      <c r="BF534" s="816" t="s">
        <v>852</v>
      </c>
      <c r="BG534" s="640" t="s">
        <v>853</v>
      </c>
      <c r="BH534" s="766" t="s">
        <v>854</v>
      </c>
    </row>
    <row r="535" spans="1:60" s="74" customFormat="1" ht="15.75" customHeight="1">
      <c r="A535" s="12">
        <v>4</v>
      </c>
      <c r="B535" s="13">
        <v>4</v>
      </c>
      <c r="C535" s="13"/>
      <c r="D535" s="11" t="s">
        <v>3</v>
      </c>
      <c r="E535" s="189">
        <v>315</v>
      </c>
      <c r="F535" s="10" t="s">
        <v>122</v>
      </c>
      <c r="G535" s="11" t="s">
        <v>39</v>
      </c>
      <c r="H535" s="11" t="s">
        <v>2</v>
      </c>
      <c r="I535" s="11"/>
      <c r="J535" s="10" t="s">
        <v>6</v>
      </c>
      <c r="K535" s="11" t="s">
        <v>12</v>
      </c>
      <c r="L535" s="11" t="s">
        <v>11</v>
      </c>
      <c r="M535" s="11" t="s">
        <v>13</v>
      </c>
      <c r="N535" s="11"/>
      <c r="O535" s="11"/>
      <c r="P535" s="22" t="s">
        <v>7</v>
      </c>
      <c r="Q535" s="79" t="s">
        <v>123</v>
      </c>
      <c r="R535" s="32">
        <v>450</v>
      </c>
      <c r="S535" s="32">
        <v>0</v>
      </c>
      <c r="T535" s="33">
        <f>R535+S535</f>
        <v>450</v>
      </c>
      <c r="U535" s="34">
        <v>-448.73</v>
      </c>
      <c r="V535" s="34">
        <v>24.12</v>
      </c>
      <c r="W535" s="143">
        <f>V535/T535</f>
        <v>0.0536</v>
      </c>
      <c r="X535" s="32"/>
      <c r="Y535" s="32">
        <v>450</v>
      </c>
      <c r="Z535" s="32">
        <v>450</v>
      </c>
      <c r="AA535" s="32">
        <v>450</v>
      </c>
      <c r="AB535" s="32">
        <v>450</v>
      </c>
      <c r="AC535" s="4"/>
      <c r="AD535" s="4"/>
      <c r="AE535" s="32"/>
      <c r="AF535" s="32">
        <v>448.73</v>
      </c>
      <c r="AG535" s="32">
        <f>Z535+AE535</f>
        <v>450</v>
      </c>
      <c r="AH535" s="32">
        <v>201.11</v>
      </c>
      <c r="AI535" s="32">
        <v>225.5</v>
      </c>
      <c r="AJ535" s="67">
        <v>200</v>
      </c>
      <c r="AK535" s="32">
        <v>224</v>
      </c>
      <c r="AL535" s="32">
        <v>224.35</v>
      </c>
      <c r="AM535" s="32">
        <v>230</v>
      </c>
      <c r="AN535" s="32">
        <v>230</v>
      </c>
      <c r="AO535" s="32">
        <v>230</v>
      </c>
      <c r="AP535" s="32">
        <v>230</v>
      </c>
      <c r="AQ535" s="32">
        <v>230</v>
      </c>
      <c r="AR535" s="67">
        <f>AM535</f>
        <v>230</v>
      </c>
      <c r="AS535" s="32">
        <v>206.05</v>
      </c>
      <c r="AT535" s="32">
        <v>230</v>
      </c>
      <c r="AU535" s="32">
        <v>18.44</v>
      </c>
      <c r="AV535" s="32">
        <v>14.54</v>
      </c>
      <c r="AW535" s="682">
        <v>72.7</v>
      </c>
      <c r="AX535" s="32">
        <v>14.54</v>
      </c>
      <c r="AY535" s="234">
        <v>20</v>
      </c>
      <c r="AZ535" s="32">
        <v>20</v>
      </c>
      <c r="BA535" s="119">
        <v>20</v>
      </c>
      <c r="BB535" s="119">
        <v>20</v>
      </c>
      <c r="BC535" s="234">
        <v>20</v>
      </c>
      <c r="BD535" s="234"/>
      <c r="BE535" s="731">
        <f>BD535/BC535*100</f>
        <v>0</v>
      </c>
      <c r="BF535" s="824">
        <v>20</v>
      </c>
      <c r="BG535" s="120">
        <v>20</v>
      </c>
      <c r="BH535" s="120">
        <v>20</v>
      </c>
    </row>
    <row r="536" spans="1:60" s="72" customFormat="1" ht="15.75" customHeight="1" hidden="1">
      <c r="A536" s="12"/>
      <c r="B536" s="13"/>
      <c r="C536" s="13"/>
      <c r="D536" s="11"/>
      <c r="E536" s="189">
        <v>316</v>
      </c>
      <c r="F536" s="10" t="s">
        <v>122</v>
      </c>
      <c r="G536" s="11" t="s">
        <v>39</v>
      </c>
      <c r="H536" s="11" t="s">
        <v>2</v>
      </c>
      <c r="I536" s="11"/>
      <c r="J536" s="206">
        <v>6</v>
      </c>
      <c r="K536" s="154">
        <v>3</v>
      </c>
      <c r="L536" s="154">
        <v>3</v>
      </c>
      <c r="M536" s="172" t="s">
        <v>32</v>
      </c>
      <c r="N536" s="11"/>
      <c r="O536" s="11"/>
      <c r="P536" s="182">
        <v>41</v>
      </c>
      <c r="Q536" s="79" t="s">
        <v>604</v>
      </c>
      <c r="R536" s="32"/>
      <c r="S536" s="32"/>
      <c r="T536" s="33"/>
      <c r="U536" s="34"/>
      <c r="V536" s="34"/>
      <c r="W536" s="143"/>
      <c r="X536" s="32"/>
      <c r="Y536" s="32"/>
      <c r="Z536" s="32"/>
      <c r="AA536" s="32"/>
      <c r="AB536" s="32"/>
      <c r="AC536" s="4"/>
      <c r="AD536" s="4"/>
      <c r="AE536" s="32"/>
      <c r="AF536" s="32"/>
      <c r="AG536" s="32"/>
      <c r="AH536" s="32"/>
      <c r="AI536" s="32"/>
      <c r="AJ536" s="67"/>
      <c r="AK536" s="32"/>
      <c r="AL536" s="32"/>
      <c r="AM536" s="32">
        <v>0</v>
      </c>
      <c r="AN536" s="32">
        <v>0</v>
      </c>
      <c r="AO536" s="32">
        <v>0</v>
      </c>
      <c r="AP536" s="32">
        <v>1332</v>
      </c>
      <c r="AQ536" s="32">
        <v>1332</v>
      </c>
      <c r="AR536" s="67">
        <v>0</v>
      </c>
      <c r="AS536" s="32">
        <v>1332</v>
      </c>
      <c r="AT536" s="32"/>
      <c r="AU536" s="32"/>
      <c r="AV536" s="32"/>
      <c r="AW536" s="682"/>
      <c r="AX536" s="32"/>
      <c r="AY536" s="234"/>
      <c r="AZ536" s="32"/>
      <c r="BA536" s="32"/>
      <c r="BB536" s="32"/>
      <c r="BC536" s="234"/>
      <c r="BD536" s="234"/>
      <c r="BE536" s="731"/>
      <c r="BF536" s="822"/>
      <c r="BG536" s="33"/>
      <c r="BH536" s="120"/>
    </row>
    <row r="537" spans="1:60" s="507" customFormat="1" ht="15.75" customHeight="1">
      <c r="A537" s="159">
        <v>4</v>
      </c>
      <c r="B537" s="160">
        <v>4</v>
      </c>
      <c r="C537" s="160"/>
      <c r="D537" s="147" t="s">
        <v>3</v>
      </c>
      <c r="E537" s="189">
        <v>317</v>
      </c>
      <c r="F537" s="146" t="s">
        <v>122</v>
      </c>
      <c r="G537" s="147" t="s">
        <v>39</v>
      </c>
      <c r="H537" s="147" t="s">
        <v>2</v>
      </c>
      <c r="I537" s="147"/>
      <c r="J537" s="146" t="s">
        <v>6</v>
      </c>
      <c r="K537" s="147" t="s">
        <v>12</v>
      </c>
      <c r="L537" s="147" t="s">
        <v>24</v>
      </c>
      <c r="M537" s="147" t="s">
        <v>19</v>
      </c>
      <c r="N537" s="147"/>
      <c r="O537" s="147"/>
      <c r="P537" s="148" t="s">
        <v>7</v>
      </c>
      <c r="Q537" s="79" t="s">
        <v>124</v>
      </c>
      <c r="R537" s="32">
        <v>1830</v>
      </c>
      <c r="S537" s="32">
        <v>0</v>
      </c>
      <c r="T537" s="32">
        <v>1830</v>
      </c>
      <c r="U537" s="34">
        <v>-1824.94</v>
      </c>
      <c r="V537" s="34">
        <v>0</v>
      </c>
      <c r="W537" s="143">
        <f>V537/T537</f>
        <v>0</v>
      </c>
      <c r="X537" s="32"/>
      <c r="Y537" s="32">
        <v>1830</v>
      </c>
      <c r="Z537" s="32">
        <v>1830</v>
      </c>
      <c r="AA537" s="32">
        <v>1830</v>
      </c>
      <c r="AB537" s="32">
        <v>1830</v>
      </c>
      <c r="AC537" s="23"/>
      <c r="AD537" s="23"/>
      <c r="AE537" s="32"/>
      <c r="AF537" s="32">
        <v>1824.94</v>
      </c>
      <c r="AG537" s="32">
        <f>Z537+AE537</f>
        <v>1830</v>
      </c>
      <c r="AH537" s="32">
        <v>1840.8</v>
      </c>
      <c r="AI537" s="32">
        <v>1840.8</v>
      </c>
      <c r="AJ537" s="67">
        <f>AG537</f>
        <v>1830</v>
      </c>
      <c r="AK537" s="32">
        <v>1850</v>
      </c>
      <c r="AL537" s="32">
        <v>1850</v>
      </c>
      <c r="AM537" s="32">
        <v>1850</v>
      </c>
      <c r="AN537" s="32">
        <v>1850</v>
      </c>
      <c r="AO537" s="32">
        <v>1850</v>
      </c>
      <c r="AP537" s="32">
        <v>1850</v>
      </c>
      <c r="AQ537" s="32">
        <v>1850</v>
      </c>
      <c r="AR537" s="67">
        <f>AM537</f>
        <v>1850</v>
      </c>
      <c r="AS537" s="32">
        <v>1850</v>
      </c>
      <c r="AT537" s="32">
        <v>1850</v>
      </c>
      <c r="AU537" s="32">
        <v>1850</v>
      </c>
      <c r="AV537" s="32">
        <v>1850</v>
      </c>
      <c r="AW537" s="682">
        <v>100</v>
      </c>
      <c r="AX537" s="32"/>
      <c r="AY537" s="234">
        <v>1850</v>
      </c>
      <c r="AZ537" s="32">
        <v>1850</v>
      </c>
      <c r="BA537" s="32">
        <v>1850</v>
      </c>
      <c r="BB537" s="32">
        <v>1850</v>
      </c>
      <c r="BC537" s="234">
        <v>1850</v>
      </c>
      <c r="BD537" s="234"/>
      <c r="BE537" s="731">
        <f>BD537/BC537*100</f>
        <v>0</v>
      </c>
      <c r="BF537" s="822">
        <v>1850</v>
      </c>
      <c r="BG537" s="33">
        <v>1850</v>
      </c>
      <c r="BH537" s="120">
        <v>1850</v>
      </c>
    </row>
    <row r="538" spans="1:60" s="1" customFormat="1" ht="15.75" customHeight="1">
      <c r="A538" s="159">
        <v>4</v>
      </c>
      <c r="B538" s="160">
        <v>4</v>
      </c>
      <c r="C538" s="160"/>
      <c r="D538" s="147" t="s">
        <v>10</v>
      </c>
      <c r="E538" s="385">
        <v>318</v>
      </c>
      <c r="F538" s="350" t="s">
        <v>122</v>
      </c>
      <c r="G538" s="348" t="s">
        <v>39</v>
      </c>
      <c r="H538" s="348" t="s">
        <v>2</v>
      </c>
      <c r="I538" s="348"/>
      <c r="J538" s="350" t="s">
        <v>6</v>
      </c>
      <c r="K538" s="348" t="s">
        <v>12</v>
      </c>
      <c r="L538" s="348"/>
      <c r="M538" s="348"/>
      <c r="N538" s="348"/>
      <c r="O538" s="348"/>
      <c r="P538" s="355"/>
      <c r="Q538" s="271" t="s">
        <v>188</v>
      </c>
      <c r="R538" s="258">
        <f>SUM(R535:R537)</f>
        <v>2280</v>
      </c>
      <c r="S538" s="258">
        <v>0</v>
      </c>
      <c r="T538" s="258">
        <f>SUM(T535:T537)</f>
        <v>2280</v>
      </c>
      <c r="U538" s="258">
        <f>SUM(U535:U537)</f>
        <v>-2273.67</v>
      </c>
      <c r="V538" s="259">
        <f>SUM(V535:V537)</f>
        <v>24.12</v>
      </c>
      <c r="W538" s="260">
        <f>V538/T538</f>
        <v>0.010578947368421052</v>
      </c>
      <c r="X538" s="258">
        <f>SUM(X535:X537)</f>
        <v>0</v>
      </c>
      <c r="Y538" s="258">
        <f>SUM(Y535:Y537)</f>
        <v>2280</v>
      </c>
      <c r="Z538" s="258">
        <f>SUM(Z535:Z537)</f>
        <v>2280</v>
      </c>
      <c r="AA538" s="258">
        <f>SUM(AA535:AA537)</f>
        <v>2280</v>
      </c>
      <c r="AB538" s="258">
        <f>SUM(AB535:AB537)</f>
        <v>2280</v>
      </c>
      <c r="AC538" s="261"/>
      <c r="AD538" s="261"/>
      <c r="AE538" s="258">
        <f aca="true" t="shared" si="155" ref="AE538:AV538">SUM(AE535:AE537)</f>
        <v>0</v>
      </c>
      <c r="AF538" s="258">
        <f t="shared" si="155"/>
        <v>2273.67</v>
      </c>
      <c r="AG538" s="258">
        <f t="shared" si="155"/>
        <v>2280</v>
      </c>
      <c r="AH538" s="258">
        <f t="shared" si="155"/>
        <v>2041.9099999999999</v>
      </c>
      <c r="AI538" s="258">
        <f>SUM(AI535:AI537)</f>
        <v>2066.3</v>
      </c>
      <c r="AJ538" s="262">
        <f t="shared" si="155"/>
        <v>2030</v>
      </c>
      <c r="AK538" s="258">
        <f t="shared" si="155"/>
        <v>2074</v>
      </c>
      <c r="AL538" s="258">
        <f t="shared" si="155"/>
        <v>2074.35</v>
      </c>
      <c r="AM538" s="258">
        <f>SUM(AM535:AM537)</f>
        <v>2080</v>
      </c>
      <c r="AN538" s="258">
        <f>SUM(AN535:AN537)</f>
        <v>2080</v>
      </c>
      <c r="AO538" s="258">
        <f>SUM(AO535:AO537)</f>
        <v>2080</v>
      </c>
      <c r="AP538" s="258">
        <f>SUM(AP535:AP537)</f>
        <v>3412</v>
      </c>
      <c r="AQ538" s="258">
        <f>SUM(AQ535:AQ537)</f>
        <v>3412</v>
      </c>
      <c r="AR538" s="262">
        <f t="shared" si="155"/>
        <v>2080</v>
      </c>
      <c r="AS538" s="258">
        <f t="shared" si="155"/>
        <v>3388.05</v>
      </c>
      <c r="AT538" s="258">
        <f t="shared" si="155"/>
        <v>2080</v>
      </c>
      <c r="AU538" s="258">
        <f>SUM(AU535:AU537)</f>
        <v>1868.44</v>
      </c>
      <c r="AV538" s="258">
        <f t="shared" si="155"/>
        <v>1864.54</v>
      </c>
      <c r="AW538" s="258"/>
      <c r="AX538" s="258">
        <f>SUM(AX535:AX537)</f>
        <v>14.54</v>
      </c>
      <c r="AY538" s="258">
        <f aca="true" t="shared" si="156" ref="AY538:BH538">SUM(AY535:AY537)</f>
        <v>1870</v>
      </c>
      <c r="AZ538" s="258">
        <f t="shared" si="156"/>
        <v>1870</v>
      </c>
      <c r="BA538" s="258">
        <f t="shared" si="156"/>
        <v>1870</v>
      </c>
      <c r="BB538" s="258">
        <f t="shared" si="156"/>
        <v>1870</v>
      </c>
      <c r="BC538" s="258">
        <f t="shared" si="156"/>
        <v>1870</v>
      </c>
      <c r="BD538" s="258">
        <f t="shared" si="156"/>
        <v>0</v>
      </c>
      <c r="BE538" s="258">
        <f t="shared" si="156"/>
        <v>0</v>
      </c>
      <c r="BF538" s="258">
        <f t="shared" si="156"/>
        <v>1870</v>
      </c>
      <c r="BG538" s="258">
        <f t="shared" si="156"/>
        <v>1870</v>
      </c>
      <c r="BH538" s="258">
        <f t="shared" si="156"/>
        <v>1870</v>
      </c>
    </row>
    <row r="539" spans="1:60" s="507" customFormat="1" ht="15.75" customHeight="1">
      <c r="A539" s="43">
        <v>4</v>
      </c>
      <c r="B539" s="44">
        <v>4</v>
      </c>
      <c r="C539" s="44"/>
      <c r="D539" s="45" t="s">
        <v>10</v>
      </c>
      <c r="E539" s="385">
        <v>319</v>
      </c>
      <c r="F539" s="212" t="s">
        <v>122</v>
      </c>
      <c r="G539" s="213" t="s">
        <v>39</v>
      </c>
      <c r="H539" s="213" t="s">
        <v>2</v>
      </c>
      <c r="I539" s="213"/>
      <c r="J539" s="212" t="s">
        <v>6</v>
      </c>
      <c r="K539" s="213"/>
      <c r="L539" s="213"/>
      <c r="M539" s="213"/>
      <c r="N539" s="213"/>
      <c r="O539" s="213"/>
      <c r="P539" s="256"/>
      <c r="Q539" s="342" t="s">
        <v>191</v>
      </c>
      <c r="R539" s="256">
        <f>R538</f>
        <v>2280</v>
      </c>
      <c r="S539" s="256">
        <v>0</v>
      </c>
      <c r="T539" s="256">
        <f>T538</f>
        <v>2280</v>
      </c>
      <c r="U539" s="256">
        <f>U538</f>
        <v>-2273.67</v>
      </c>
      <c r="V539" s="256">
        <f>V538</f>
        <v>24.12</v>
      </c>
      <c r="W539" s="256">
        <f>V539/T539</f>
        <v>0.010578947368421052</v>
      </c>
      <c r="X539" s="256">
        <f>X538</f>
        <v>0</v>
      </c>
      <c r="Y539" s="256">
        <f>Y538</f>
        <v>2280</v>
      </c>
      <c r="Z539" s="256">
        <f>Z538</f>
        <v>2280</v>
      </c>
      <c r="AA539" s="256">
        <f>AA538</f>
        <v>2280</v>
      </c>
      <c r="AB539" s="256">
        <f>AB538</f>
        <v>2280</v>
      </c>
      <c r="AC539" s="256"/>
      <c r="AD539" s="256"/>
      <c r="AE539" s="256">
        <f aca="true" t="shared" si="157" ref="AE539:AV539">AE538</f>
        <v>0</v>
      </c>
      <c r="AF539" s="256">
        <f t="shared" si="157"/>
        <v>2273.67</v>
      </c>
      <c r="AG539" s="256">
        <f t="shared" si="157"/>
        <v>2280</v>
      </c>
      <c r="AH539" s="258">
        <f t="shared" si="157"/>
        <v>2041.9099999999999</v>
      </c>
      <c r="AI539" s="258">
        <f>AI538</f>
        <v>2066.3</v>
      </c>
      <c r="AJ539" s="258">
        <f t="shared" si="157"/>
        <v>2030</v>
      </c>
      <c r="AK539" s="258">
        <f t="shared" si="157"/>
        <v>2074</v>
      </c>
      <c r="AL539" s="258">
        <f t="shared" si="157"/>
        <v>2074.35</v>
      </c>
      <c r="AM539" s="258">
        <f>AM538</f>
        <v>2080</v>
      </c>
      <c r="AN539" s="258">
        <f>AN538</f>
        <v>2080</v>
      </c>
      <c r="AO539" s="258">
        <f>AO538</f>
        <v>2080</v>
      </c>
      <c r="AP539" s="258">
        <f>AP538</f>
        <v>3412</v>
      </c>
      <c r="AQ539" s="258">
        <f>AQ538</f>
        <v>3412</v>
      </c>
      <c r="AR539" s="262">
        <f t="shared" si="157"/>
        <v>2080</v>
      </c>
      <c r="AS539" s="258">
        <f t="shared" si="157"/>
        <v>3388.05</v>
      </c>
      <c r="AT539" s="258">
        <f t="shared" si="157"/>
        <v>2080</v>
      </c>
      <c r="AU539" s="258">
        <f>AU538</f>
        <v>1868.44</v>
      </c>
      <c r="AV539" s="258">
        <f t="shared" si="157"/>
        <v>1864.54</v>
      </c>
      <c r="AW539" s="258"/>
      <c r="AX539" s="258">
        <f>AX538</f>
        <v>14.54</v>
      </c>
      <c r="AY539" s="258">
        <f aca="true" t="shared" si="158" ref="AY539:BH539">AY538</f>
        <v>1870</v>
      </c>
      <c r="AZ539" s="258">
        <f t="shared" si="158"/>
        <v>1870</v>
      </c>
      <c r="BA539" s="258">
        <f t="shared" si="158"/>
        <v>1870</v>
      </c>
      <c r="BB539" s="258">
        <f t="shared" si="158"/>
        <v>1870</v>
      </c>
      <c r="BC539" s="258">
        <f t="shared" si="158"/>
        <v>1870</v>
      </c>
      <c r="BD539" s="258">
        <f t="shared" si="158"/>
        <v>0</v>
      </c>
      <c r="BE539" s="258">
        <f t="shared" si="158"/>
        <v>0</v>
      </c>
      <c r="BF539" s="258">
        <f t="shared" si="158"/>
        <v>1870</v>
      </c>
      <c r="BG539" s="258">
        <f t="shared" si="158"/>
        <v>1870</v>
      </c>
      <c r="BH539" s="258">
        <f t="shared" si="158"/>
        <v>1870</v>
      </c>
    </row>
    <row r="540" spans="1:60" s="1" customFormat="1" ht="15.75" customHeight="1">
      <c r="A540" s="159">
        <v>4</v>
      </c>
      <c r="B540" s="160">
        <v>4</v>
      </c>
      <c r="C540" s="160"/>
      <c r="D540" s="147" t="s">
        <v>3</v>
      </c>
      <c r="E540" s="189">
        <v>320</v>
      </c>
      <c r="F540" s="366" t="s">
        <v>122</v>
      </c>
      <c r="G540" s="321" t="s">
        <v>39</v>
      </c>
      <c r="H540" s="321" t="s">
        <v>2</v>
      </c>
      <c r="I540" s="321"/>
      <c r="J540" s="366" t="s">
        <v>24</v>
      </c>
      <c r="K540" s="321" t="s">
        <v>5</v>
      </c>
      <c r="L540" s="321" t="s">
        <v>24</v>
      </c>
      <c r="M540" s="321" t="s">
        <v>13</v>
      </c>
      <c r="N540" s="321"/>
      <c r="O540" s="321"/>
      <c r="P540" s="391">
        <v>41</v>
      </c>
      <c r="Q540" s="79" t="s">
        <v>125</v>
      </c>
      <c r="R540" s="32"/>
      <c r="S540" s="32">
        <v>-20000</v>
      </c>
      <c r="T540" s="32"/>
      <c r="U540" s="34">
        <v>0</v>
      </c>
      <c r="V540" s="34">
        <f>U540*-1</f>
        <v>0</v>
      </c>
      <c r="W540" s="143"/>
      <c r="X540" s="32"/>
      <c r="Y540" s="32"/>
      <c r="Z540" s="32"/>
      <c r="AA540" s="32">
        <v>11000</v>
      </c>
      <c r="AB540" s="32"/>
      <c r="AC540" s="23"/>
      <c r="AD540" s="70">
        <f>Y540</f>
        <v>0</v>
      </c>
      <c r="AE540" s="32"/>
      <c r="AF540" s="32"/>
      <c r="AG540" s="32">
        <f>Z540+AE540</f>
        <v>0</v>
      </c>
      <c r="AH540" s="32"/>
      <c r="AI540" s="32"/>
      <c r="AJ540" s="67">
        <f>AG540</f>
        <v>0</v>
      </c>
      <c r="AK540" s="32"/>
      <c r="AL540" s="32"/>
      <c r="AM540" s="32">
        <v>2000</v>
      </c>
      <c r="AN540" s="32">
        <v>2000</v>
      </c>
      <c r="AO540" s="32">
        <v>0</v>
      </c>
      <c r="AP540" s="32">
        <v>0</v>
      </c>
      <c r="AQ540" s="32">
        <v>0</v>
      </c>
      <c r="AR540" s="67">
        <v>0</v>
      </c>
      <c r="AS540" s="32"/>
      <c r="AT540" s="32"/>
      <c r="AU540" s="32"/>
      <c r="AV540" s="32"/>
      <c r="AW540" s="32"/>
      <c r="AX540" s="32"/>
      <c r="AY540" s="234"/>
      <c r="AZ540" s="32"/>
      <c r="BA540" s="32"/>
      <c r="BB540" s="32"/>
      <c r="BC540" s="234"/>
      <c r="BD540" s="32"/>
      <c r="BE540" s="731"/>
      <c r="BF540" s="832"/>
      <c r="BG540" s="833"/>
      <c r="BH540" s="833"/>
    </row>
    <row r="541" spans="1:60" s="511" customFormat="1" ht="15.75" customHeight="1" hidden="1">
      <c r="A541" s="12">
        <v>4</v>
      </c>
      <c r="B541" s="13">
        <v>4</v>
      </c>
      <c r="C541" s="13"/>
      <c r="D541" s="11" t="s">
        <v>3</v>
      </c>
      <c r="E541" s="189">
        <v>321</v>
      </c>
      <c r="F541" s="10" t="s">
        <v>122</v>
      </c>
      <c r="G541" s="11" t="s">
        <v>39</v>
      </c>
      <c r="H541" s="11" t="s">
        <v>2</v>
      </c>
      <c r="I541" s="11"/>
      <c r="J541" s="10" t="s">
        <v>24</v>
      </c>
      <c r="K541" s="11" t="s">
        <v>5</v>
      </c>
      <c r="L541" s="11" t="s">
        <v>24</v>
      </c>
      <c r="M541" s="11" t="s">
        <v>13</v>
      </c>
      <c r="N541" s="11" t="s">
        <v>11</v>
      </c>
      <c r="O541" s="11"/>
      <c r="P541" s="22" t="s">
        <v>7</v>
      </c>
      <c r="Q541" s="79" t="s">
        <v>542</v>
      </c>
      <c r="R541" s="32"/>
      <c r="S541" s="32"/>
      <c r="T541" s="33"/>
      <c r="U541" s="34"/>
      <c r="V541" s="34"/>
      <c r="W541" s="143"/>
      <c r="X541" s="32"/>
      <c r="Y541" s="32"/>
      <c r="Z541" s="32"/>
      <c r="AA541" s="32"/>
      <c r="AB541" s="32"/>
      <c r="AC541" s="4"/>
      <c r="AD541" s="4"/>
      <c r="AE541" s="32"/>
      <c r="AF541" s="32">
        <v>3354.83</v>
      </c>
      <c r="AG541" s="32"/>
      <c r="AH541" s="32"/>
      <c r="AI541" s="32"/>
      <c r="AJ541" s="67">
        <f>AG541</f>
        <v>0</v>
      </c>
      <c r="AK541" s="32"/>
      <c r="AL541" s="32"/>
      <c r="AM541" s="32">
        <v>0</v>
      </c>
      <c r="AN541" s="32">
        <v>0</v>
      </c>
      <c r="AO541" s="32">
        <v>0</v>
      </c>
      <c r="AP541" s="32">
        <v>0</v>
      </c>
      <c r="AQ541" s="32"/>
      <c r="AR541" s="67">
        <f>AK541</f>
        <v>0</v>
      </c>
      <c r="AS541" s="32"/>
      <c r="AT541" s="32"/>
      <c r="AU541" s="32"/>
      <c r="AV541" s="32"/>
      <c r="AW541" s="32"/>
      <c r="AX541" s="32"/>
      <c r="AY541" s="234"/>
      <c r="AZ541" s="32"/>
      <c r="BA541" s="32"/>
      <c r="BB541" s="32"/>
      <c r="BC541" s="234"/>
      <c r="BD541" s="32"/>
      <c r="BE541" s="731" t="e">
        <f>BD541/BC541*100</f>
        <v>#DIV/0!</v>
      </c>
      <c r="BF541" s="831"/>
      <c r="BG541" s="831"/>
      <c r="BH541" s="831"/>
    </row>
    <row r="542" spans="1:60" ht="15.75" customHeight="1" hidden="1">
      <c r="A542" s="12">
        <v>4</v>
      </c>
      <c r="B542" s="13">
        <v>4</v>
      </c>
      <c r="C542" s="13"/>
      <c r="D542" s="11" t="s">
        <v>3</v>
      </c>
      <c r="E542" s="189">
        <v>322</v>
      </c>
      <c r="F542" s="10" t="s">
        <v>122</v>
      </c>
      <c r="G542" s="11" t="s">
        <v>39</v>
      </c>
      <c r="H542" s="11" t="s">
        <v>2</v>
      </c>
      <c r="I542" s="11"/>
      <c r="J542" s="10" t="s">
        <v>24</v>
      </c>
      <c r="K542" s="11" t="s">
        <v>5</v>
      </c>
      <c r="L542" s="11" t="s">
        <v>24</v>
      </c>
      <c r="M542" s="11" t="s">
        <v>15</v>
      </c>
      <c r="N542" s="11"/>
      <c r="O542" s="11"/>
      <c r="P542" s="22" t="s">
        <v>7</v>
      </c>
      <c r="Q542" s="79" t="s">
        <v>543</v>
      </c>
      <c r="R542" s="32"/>
      <c r="S542" s="32"/>
      <c r="T542" s="33"/>
      <c r="U542" s="34"/>
      <c r="V542" s="34"/>
      <c r="W542" s="143"/>
      <c r="X542" s="32"/>
      <c r="Y542" s="32"/>
      <c r="Z542" s="32"/>
      <c r="AA542" s="32"/>
      <c r="AB542" s="32"/>
      <c r="AE542" s="32"/>
      <c r="AF542" s="32"/>
      <c r="AG542" s="32"/>
      <c r="AH542" s="32"/>
      <c r="AI542" s="32"/>
      <c r="AJ542" s="67">
        <f>AG542</f>
        <v>0</v>
      </c>
      <c r="AK542" s="32"/>
      <c r="AL542" s="32"/>
      <c r="AM542" s="32">
        <v>0</v>
      </c>
      <c r="AN542" s="32">
        <v>0</v>
      </c>
      <c r="AO542" s="32">
        <v>0</v>
      </c>
      <c r="AP542" s="32">
        <v>0</v>
      </c>
      <c r="AQ542" s="32"/>
      <c r="AR542" s="67">
        <f>AK542</f>
        <v>0</v>
      </c>
      <c r="AS542" s="32"/>
      <c r="AT542" s="32"/>
      <c r="AU542" s="32"/>
      <c r="AV542" s="32"/>
      <c r="AW542" s="32"/>
      <c r="AX542" s="32"/>
      <c r="AY542" s="234"/>
      <c r="AZ542" s="32"/>
      <c r="BA542" s="32"/>
      <c r="BB542" s="32"/>
      <c r="BC542" s="234"/>
      <c r="BD542" s="32"/>
      <c r="BE542" s="731" t="e">
        <f>BD542/BC542*100</f>
        <v>#DIV/0!</v>
      </c>
      <c r="BF542" s="33"/>
      <c r="BG542" s="33"/>
      <c r="BH542" s="33"/>
    </row>
    <row r="543" spans="1:60" s="511" customFormat="1" ht="15.75" customHeight="1" hidden="1">
      <c r="A543" s="12">
        <v>4</v>
      </c>
      <c r="B543" s="13">
        <v>4</v>
      </c>
      <c r="C543" s="13"/>
      <c r="D543" s="11" t="s">
        <v>3</v>
      </c>
      <c r="E543" s="189">
        <v>323</v>
      </c>
      <c r="F543" s="10" t="s">
        <v>122</v>
      </c>
      <c r="G543" s="11" t="s">
        <v>39</v>
      </c>
      <c r="H543" s="11" t="s">
        <v>2</v>
      </c>
      <c r="I543" s="11"/>
      <c r="J543" s="108" t="s">
        <v>24</v>
      </c>
      <c r="K543" s="109" t="s">
        <v>5</v>
      </c>
      <c r="L543" s="109" t="s">
        <v>24</v>
      </c>
      <c r="M543" s="109" t="s">
        <v>15</v>
      </c>
      <c r="N543" s="109" t="s">
        <v>11</v>
      </c>
      <c r="O543" s="109"/>
      <c r="P543" s="22" t="s">
        <v>7</v>
      </c>
      <c r="Q543" s="79" t="s">
        <v>544</v>
      </c>
      <c r="R543" s="32"/>
      <c r="S543" s="32"/>
      <c r="T543" s="33"/>
      <c r="U543" s="34"/>
      <c r="V543" s="34"/>
      <c r="W543" s="143"/>
      <c r="X543" s="32"/>
      <c r="Y543" s="32"/>
      <c r="Z543" s="32"/>
      <c r="AA543" s="32"/>
      <c r="AB543" s="32"/>
      <c r="AC543" s="4"/>
      <c r="AD543" s="4"/>
      <c r="AE543" s="32"/>
      <c r="AF543" s="32">
        <v>6125.61</v>
      </c>
      <c r="AG543" s="32"/>
      <c r="AH543" s="32"/>
      <c r="AI543" s="32"/>
      <c r="AJ543" s="67">
        <f>AG543</f>
        <v>0</v>
      </c>
      <c r="AK543" s="32"/>
      <c r="AL543" s="32"/>
      <c r="AM543" s="32">
        <v>0</v>
      </c>
      <c r="AN543" s="32">
        <v>0</v>
      </c>
      <c r="AO543" s="32">
        <v>0</v>
      </c>
      <c r="AP543" s="32">
        <v>0</v>
      </c>
      <c r="AQ543" s="32"/>
      <c r="AR543" s="67">
        <f>AK543</f>
        <v>0</v>
      </c>
      <c r="AS543" s="32"/>
      <c r="AT543" s="32"/>
      <c r="AU543" s="32"/>
      <c r="AV543" s="32"/>
      <c r="AW543" s="32"/>
      <c r="AX543" s="32"/>
      <c r="AY543" s="234"/>
      <c r="AZ543" s="32"/>
      <c r="BA543" s="32"/>
      <c r="BB543" s="32"/>
      <c r="BC543" s="234"/>
      <c r="BD543" s="32"/>
      <c r="BE543" s="731" t="e">
        <f>BD543/BC543*100</f>
        <v>#DIV/0!</v>
      </c>
      <c r="BF543" s="831"/>
      <c r="BG543" s="831"/>
      <c r="BH543" s="831"/>
    </row>
    <row r="544" spans="1:60" s="23" customFormat="1" ht="15.75" customHeight="1">
      <c r="A544" s="43">
        <v>4</v>
      </c>
      <c r="B544" s="44">
        <v>4</v>
      </c>
      <c r="C544" s="44"/>
      <c r="D544" s="45" t="s">
        <v>10</v>
      </c>
      <c r="E544" s="621">
        <v>324</v>
      </c>
      <c r="F544" s="46" t="s">
        <v>122</v>
      </c>
      <c r="G544" s="45" t="s">
        <v>39</v>
      </c>
      <c r="H544" s="45" t="s">
        <v>2</v>
      </c>
      <c r="I544" s="45"/>
      <c r="J544" s="46" t="s">
        <v>24</v>
      </c>
      <c r="K544" s="45"/>
      <c r="L544" s="45"/>
      <c r="M544" s="45"/>
      <c r="N544" s="45"/>
      <c r="O544" s="340"/>
      <c r="P544" s="340"/>
      <c r="Q544" s="83" t="s">
        <v>193</v>
      </c>
      <c r="R544" s="48">
        <f>SUM(R540:R543)</f>
        <v>0</v>
      </c>
      <c r="S544" s="48">
        <f>SUM(S540:S543)</f>
        <v>-20000</v>
      </c>
      <c r="T544" s="48">
        <f>SUM(T540:T543)</f>
        <v>0</v>
      </c>
      <c r="U544" s="48">
        <f>SUM(U540:U543)</f>
        <v>0</v>
      </c>
      <c r="V544" s="48">
        <f>SUM(V540:V543)</f>
        <v>0</v>
      </c>
      <c r="W544" s="149" t="e">
        <f>V544/T544</f>
        <v>#DIV/0!</v>
      </c>
      <c r="X544" s="48">
        <f>SUM(X540:X543)</f>
        <v>0</v>
      </c>
      <c r="Y544" s="48">
        <f>SUM(Y540:Y543)</f>
        <v>0</v>
      </c>
      <c r="Z544" s="48">
        <f>SUM(Z540:Z543)</f>
        <v>0</v>
      </c>
      <c r="AA544" s="48">
        <f>SUM(AA540:AA543)</f>
        <v>11000</v>
      </c>
      <c r="AB544" s="48">
        <f>SUM(AB540:AB543)</f>
        <v>0</v>
      </c>
      <c r="AC544" s="50"/>
      <c r="AD544" s="50"/>
      <c r="AE544" s="48">
        <f aca="true" t="shared" si="159" ref="AE544:AV544">SUM(AE540:AE543)</f>
        <v>0</v>
      </c>
      <c r="AF544" s="48">
        <f t="shared" si="159"/>
        <v>9480.439999999999</v>
      </c>
      <c r="AG544" s="48">
        <f t="shared" si="159"/>
        <v>0</v>
      </c>
      <c r="AH544" s="48">
        <f t="shared" si="159"/>
        <v>0</v>
      </c>
      <c r="AI544" s="48">
        <f>SUM(AI540:AI543)</f>
        <v>0</v>
      </c>
      <c r="AJ544" s="178">
        <f t="shared" si="159"/>
        <v>0</v>
      </c>
      <c r="AK544" s="48">
        <f t="shared" si="159"/>
        <v>0</v>
      </c>
      <c r="AL544" s="48">
        <f t="shared" si="159"/>
        <v>0</v>
      </c>
      <c r="AM544" s="48">
        <f>SUM(AM540:AM543)</f>
        <v>2000</v>
      </c>
      <c r="AN544" s="48">
        <f>SUM(AN540:AN543)</f>
        <v>2000</v>
      </c>
      <c r="AO544" s="48">
        <f>SUM(AO540:AO543)</f>
        <v>0</v>
      </c>
      <c r="AP544" s="48">
        <f>SUM(AP540:AP543)</f>
        <v>0</v>
      </c>
      <c r="AQ544" s="48">
        <f>SUM(AQ540:AQ543)</f>
        <v>0</v>
      </c>
      <c r="AR544" s="178">
        <f t="shared" si="159"/>
        <v>0</v>
      </c>
      <c r="AS544" s="48">
        <f t="shared" si="159"/>
        <v>0</v>
      </c>
      <c r="AT544" s="48">
        <f t="shared" si="159"/>
        <v>0</v>
      </c>
      <c r="AU544" s="48">
        <f>SUM(AU540:AU543)</f>
        <v>0</v>
      </c>
      <c r="AV544" s="48">
        <f t="shared" si="159"/>
        <v>0</v>
      </c>
      <c r="AW544" s="48"/>
      <c r="AX544" s="48">
        <f>SUM(AX540:AX543)</f>
        <v>0</v>
      </c>
      <c r="AY544" s="48">
        <f aca="true" t="shared" si="160" ref="AY544:BH544">SUM(AY540:AY543)</f>
        <v>0</v>
      </c>
      <c r="AZ544" s="48">
        <f t="shared" si="160"/>
        <v>0</v>
      </c>
      <c r="BA544" s="48">
        <f t="shared" si="160"/>
        <v>0</v>
      </c>
      <c r="BB544" s="48">
        <f t="shared" si="160"/>
        <v>0</v>
      </c>
      <c r="BC544" s="48">
        <f t="shared" si="160"/>
        <v>0</v>
      </c>
      <c r="BD544" s="48">
        <f t="shared" si="160"/>
        <v>0</v>
      </c>
      <c r="BE544" s="48" t="e">
        <f t="shared" si="160"/>
        <v>#DIV/0!</v>
      </c>
      <c r="BF544" s="48">
        <f t="shared" si="160"/>
        <v>0</v>
      </c>
      <c r="BG544" s="48">
        <f t="shared" si="160"/>
        <v>0</v>
      </c>
      <c r="BH544" s="48">
        <f t="shared" si="160"/>
        <v>0</v>
      </c>
    </row>
    <row r="545" spans="1:60" s="23" customFormat="1" ht="15.75" customHeight="1">
      <c r="A545" s="51">
        <v>4</v>
      </c>
      <c r="B545" s="52">
        <v>4</v>
      </c>
      <c r="C545" s="52"/>
      <c r="D545" s="383"/>
      <c r="E545" s="722">
        <v>325</v>
      </c>
      <c r="F545" s="901" t="s">
        <v>186</v>
      </c>
      <c r="G545" s="902"/>
      <c r="H545" s="902"/>
      <c r="I545" s="903"/>
      <c r="J545" s="934" t="s">
        <v>238</v>
      </c>
      <c r="K545" s="935"/>
      <c r="L545" s="935"/>
      <c r="M545" s="935"/>
      <c r="N545" s="935"/>
      <c r="O545" s="935"/>
      <c r="P545" s="903"/>
      <c r="Q545" s="85" t="s">
        <v>239</v>
      </c>
      <c r="R545" s="54">
        <f>R539+R544</f>
        <v>2280</v>
      </c>
      <c r="S545" s="54">
        <f>S539+S544</f>
        <v>-20000</v>
      </c>
      <c r="T545" s="54">
        <f>T539+T544</f>
        <v>2280</v>
      </c>
      <c r="U545" s="54">
        <f>U539+U544</f>
        <v>-2273.67</v>
      </c>
      <c r="V545" s="55">
        <f>V539+V544</f>
        <v>24.12</v>
      </c>
      <c r="W545" s="152">
        <f>V545/T545</f>
        <v>0.010578947368421052</v>
      </c>
      <c r="X545" s="54">
        <f>X539+X544</f>
        <v>0</v>
      </c>
      <c r="Y545" s="54">
        <f>Y539+Y544</f>
        <v>2280</v>
      </c>
      <c r="Z545" s="54">
        <f>Z539+Z544</f>
        <v>2280</v>
      </c>
      <c r="AA545" s="54">
        <f>AA539+AA544</f>
        <v>13280</v>
      </c>
      <c r="AB545" s="54">
        <f>AB539+AB544</f>
        <v>2280</v>
      </c>
      <c r="AC545" s="2"/>
      <c r="AD545" s="2"/>
      <c r="AE545" s="54">
        <f aca="true" t="shared" si="161" ref="AE545:AV545">AE539+AE544</f>
        <v>0</v>
      </c>
      <c r="AF545" s="54">
        <f t="shared" si="161"/>
        <v>11754.109999999999</v>
      </c>
      <c r="AG545" s="54">
        <f t="shared" si="161"/>
        <v>2280</v>
      </c>
      <c r="AH545" s="54">
        <f t="shared" si="161"/>
        <v>2041.9099999999999</v>
      </c>
      <c r="AI545" s="64">
        <f>AI539+AI544</f>
        <v>2066.3</v>
      </c>
      <c r="AJ545" s="64">
        <f t="shared" si="161"/>
        <v>2030</v>
      </c>
      <c r="AK545" s="64">
        <f t="shared" si="161"/>
        <v>2074</v>
      </c>
      <c r="AL545" s="64">
        <f t="shared" si="161"/>
        <v>2074.35</v>
      </c>
      <c r="AM545" s="64">
        <f>AM539+AM544</f>
        <v>4080</v>
      </c>
      <c r="AN545" s="64">
        <f>AN539+AN544</f>
        <v>4080</v>
      </c>
      <c r="AO545" s="64">
        <f>AO539+AO544</f>
        <v>2080</v>
      </c>
      <c r="AP545" s="64">
        <f>AP539+AP544</f>
        <v>3412</v>
      </c>
      <c r="AQ545" s="64">
        <f>AQ539+AQ544</f>
        <v>3412</v>
      </c>
      <c r="AR545" s="54">
        <f t="shared" si="161"/>
        <v>2080</v>
      </c>
      <c r="AS545" s="64">
        <f t="shared" si="161"/>
        <v>3388.05</v>
      </c>
      <c r="AT545" s="64">
        <f t="shared" si="161"/>
        <v>2080</v>
      </c>
      <c r="AU545" s="64">
        <f>AU539+AU544</f>
        <v>1868.44</v>
      </c>
      <c r="AV545" s="64">
        <f t="shared" si="161"/>
        <v>1864.54</v>
      </c>
      <c r="AW545" s="64"/>
      <c r="AX545" s="64">
        <f>AX539+AX544</f>
        <v>14.54</v>
      </c>
      <c r="AY545" s="64">
        <f aca="true" t="shared" si="162" ref="AY545:BH545">AY539+AY544</f>
        <v>1870</v>
      </c>
      <c r="AZ545" s="64">
        <f t="shared" si="162"/>
        <v>1870</v>
      </c>
      <c r="BA545" s="64">
        <f t="shared" si="162"/>
        <v>1870</v>
      </c>
      <c r="BB545" s="64">
        <f t="shared" si="162"/>
        <v>1870</v>
      </c>
      <c r="BC545" s="64">
        <f t="shared" si="162"/>
        <v>1870</v>
      </c>
      <c r="BD545" s="64">
        <f t="shared" si="162"/>
        <v>0</v>
      </c>
      <c r="BE545" s="64" t="e">
        <f t="shared" si="162"/>
        <v>#DIV/0!</v>
      </c>
      <c r="BF545" s="64">
        <f t="shared" si="162"/>
        <v>1870</v>
      </c>
      <c r="BG545" s="64">
        <f t="shared" si="162"/>
        <v>1870</v>
      </c>
      <c r="BH545" s="64">
        <f t="shared" si="162"/>
        <v>1870</v>
      </c>
    </row>
    <row r="546" spans="1:60" s="56" customFormat="1" ht="10.5" customHeight="1">
      <c r="A546" s="939"/>
      <c r="B546" s="904"/>
      <c r="C546" s="904"/>
      <c r="D546" s="904"/>
      <c r="E546" s="904"/>
      <c r="F546" s="904"/>
      <c r="G546" s="904"/>
      <c r="H546" s="904"/>
      <c r="I546" s="904"/>
      <c r="J546" s="904"/>
      <c r="K546" s="904"/>
      <c r="L546" s="904"/>
      <c r="M546" s="904"/>
      <c r="N546" s="904"/>
      <c r="O546" s="904"/>
      <c r="P546" s="904"/>
      <c r="Q546" s="904"/>
      <c r="R546" s="904"/>
      <c r="S546" s="904"/>
      <c r="T546" s="904"/>
      <c r="U546" s="904"/>
      <c r="V546" s="904"/>
      <c r="W546" s="904"/>
      <c r="X546" s="904"/>
      <c r="Y546" s="904"/>
      <c r="Z546" s="904"/>
      <c r="AA546" s="904"/>
      <c r="AB546" s="940"/>
      <c r="AC546" s="511"/>
      <c r="AD546" s="511"/>
      <c r="AE546" s="511"/>
      <c r="AF546" s="511"/>
      <c r="AG546" s="512"/>
      <c r="AH546" s="512"/>
      <c r="AI546" s="512"/>
      <c r="AJ546" s="513"/>
      <c r="AK546" s="513"/>
      <c r="AL546" s="512"/>
      <c r="AM546" s="512"/>
      <c r="AN546" s="512"/>
      <c r="AO546" s="512"/>
      <c r="AP546" s="512"/>
      <c r="AQ546" s="512"/>
      <c r="AR546" s="513"/>
      <c r="AS546" s="512"/>
      <c r="AT546" s="512"/>
      <c r="AU546" s="512"/>
      <c r="AV546" s="512"/>
      <c r="AW546" s="512"/>
      <c r="AX546" s="512"/>
      <c r="AY546" s="512"/>
      <c r="AZ546" s="512"/>
      <c r="BA546" s="512"/>
      <c r="BB546" s="512"/>
      <c r="BC546" s="512"/>
      <c r="BD546" s="512"/>
      <c r="BE546" s="512"/>
      <c r="BF546" s="512"/>
      <c r="BG546" s="512"/>
      <c r="BH546" s="512"/>
    </row>
    <row r="547" spans="1:60" s="511" customFormat="1" ht="15.75">
      <c r="A547" s="937" t="s">
        <v>230</v>
      </c>
      <c r="B547" s="938"/>
      <c r="C547" s="938"/>
      <c r="D547" s="938"/>
      <c r="E547" s="938"/>
      <c r="F547" s="938"/>
      <c r="G547" s="938"/>
      <c r="H547" s="938"/>
      <c r="I547" s="938"/>
      <c r="J547" s="938"/>
      <c r="K547" s="938"/>
      <c r="L547" s="102"/>
      <c r="M547" s="897" t="s">
        <v>318</v>
      </c>
      <c r="N547" s="897"/>
      <c r="O547" s="897"/>
      <c r="P547" s="897"/>
      <c r="Q547" s="898"/>
      <c r="R547" s="58" t="e">
        <f>R468+R511+R526+R545</f>
        <v>#REF!</v>
      </c>
      <c r="S547" s="58">
        <f>S468+S511+S526+S545</f>
        <v>-12300</v>
      </c>
      <c r="T547" s="58" t="e">
        <f>T468+T511+T526+T545</f>
        <v>#REF!</v>
      </c>
      <c r="U547" s="58" t="e">
        <f>U468+U511+U526+U545</f>
        <v>#REF!</v>
      </c>
      <c r="V547" s="59" t="e">
        <f>V468+V511+V526+V545</f>
        <v>#REF!</v>
      </c>
      <c r="W547" s="151" t="e">
        <f>V547/T547</f>
        <v>#REF!</v>
      </c>
      <c r="X547" s="58" t="e">
        <f>X468+X511+X526+X545</f>
        <v>#REF!</v>
      </c>
      <c r="Y547" s="58" t="e">
        <f>Y468+Y511+Y526+Y545</f>
        <v>#REF!</v>
      </c>
      <c r="Z547" s="58" t="e">
        <f>Z468+Z511+Z526+Z545</f>
        <v>#REF!</v>
      </c>
      <c r="AA547" s="58" t="e">
        <f>AA468+AA511+AA526+AA545</f>
        <v>#REF!</v>
      </c>
      <c r="AB547" s="58" t="e">
        <f>AB468+AB511+AB526+AB545</f>
        <v>#REF!</v>
      </c>
      <c r="AC547" s="60"/>
      <c r="AD547" s="60"/>
      <c r="AE547" s="58" t="e">
        <f aca="true" t="shared" si="163" ref="AE547:AV547">AE468+AE511+AE526+AE545</f>
        <v>#REF!</v>
      </c>
      <c r="AF547" s="58">
        <f t="shared" si="163"/>
        <v>29165.690000000002</v>
      </c>
      <c r="AG547" s="58">
        <f t="shared" si="163"/>
        <v>13785</v>
      </c>
      <c r="AH547" s="58">
        <f t="shared" si="163"/>
        <v>11965.850000000002</v>
      </c>
      <c r="AI547" s="58">
        <f t="shared" si="163"/>
        <v>12025.220000000001</v>
      </c>
      <c r="AJ547" s="58">
        <f t="shared" si="163"/>
        <v>9890</v>
      </c>
      <c r="AK547" s="58">
        <f t="shared" si="163"/>
        <v>12300</v>
      </c>
      <c r="AL547" s="58">
        <f t="shared" si="163"/>
        <v>11604.090000000002</v>
      </c>
      <c r="AM547" s="58">
        <f t="shared" si="163"/>
        <v>21180</v>
      </c>
      <c r="AN547" s="58">
        <f t="shared" si="163"/>
        <v>21410</v>
      </c>
      <c r="AO547" s="58">
        <f t="shared" si="163"/>
        <v>20660</v>
      </c>
      <c r="AP547" s="58">
        <f t="shared" si="163"/>
        <v>24374</v>
      </c>
      <c r="AQ547" s="58">
        <f t="shared" si="163"/>
        <v>25041</v>
      </c>
      <c r="AR547" s="58">
        <f t="shared" si="163"/>
        <v>11410</v>
      </c>
      <c r="AS547" s="58">
        <f t="shared" si="163"/>
        <v>24041.64</v>
      </c>
      <c r="AT547" s="58">
        <f t="shared" si="163"/>
        <v>12940</v>
      </c>
      <c r="AU547" s="58">
        <f t="shared" si="163"/>
        <v>11134.56</v>
      </c>
      <c r="AV547" s="58">
        <f t="shared" si="163"/>
        <v>11567.240000000002</v>
      </c>
      <c r="AW547" s="58"/>
      <c r="AX547" s="58">
        <f aca="true" t="shared" si="164" ref="AX547:BH547">AX468+AX511+AX526+AX545</f>
        <v>6787.07</v>
      </c>
      <c r="AY547" s="58">
        <f t="shared" si="164"/>
        <v>8710</v>
      </c>
      <c r="AZ547" s="58">
        <f t="shared" si="164"/>
        <v>8400</v>
      </c>
      <c r="BA547" s="58">
        <f t="shared" si="164"/>
        <v>8710</v>
      </c>
      <c r="BB547" s="58">
        <f t="shared" si="164"/>
        <v>8710</v>
      </c>
      <c r="BC547" s="58">
        <f t="shared" si="164"/>
        <v>13179.55</v>
      </c>
      <c r="BD547" s="58">
        <f t="shared" si="164"/>
        <v>6986.369999999999</v>
      </c>
      <c r="BE547" s="58" t="e">
        <f t="shared" si="164"/>
        <v>#DIV/0!</v>
      </c>
      <c r="BF547" s="58">
        <f t="shared" si="164"/>
        <v>33873.84</v>
      </c>
      <c r="BG547" s="58">
        <f t="shared" si="164"/>
        <v>6635</v>
      </c>
      <c r="BH547" s="58">
        <f t="shared" si="164"/>
        <v>6285</v>
      </c>
    </row>
    <row r="548" spans="1:60" s="74" customFormat="1" ht="10.5" customHeight="1">
      <c r="A548" s="537"/>
      <c r="B548" s="538"/>
      <c r="C548" s="538"/>
      <c r="D548" s="538"/>
      <c r="E548" s="538"/>
      <c r="F548" s="538"/>
      <c r="G548" s="538"/>
      <c r="H548" s="538"/>
      <c r="I548" s="538"/>
      <c r="J548" s="538"/>
      <c r="K548" s="538"/>
      <c r="L548" s="538"/>
      <c r="M548" s="538"/>
      <c r="N548" s="538"/>
      <c r="O548" s="538"/>
      <c r="P548" s="538"/>
      <c r="Q548" s="538"/>
      <c r="R548" s="538"/>
      <c r="S548" s="538"/>
      <c r="T548" s="538"/>
      <c r="U548" s="538"/>
      <c r="V548" s="538"/>
      <c r="W548" s="538"/>
      <c r="X548" s="539"/>
      <c r="Y548" s="538"/>
      <c r="Z548" s="538"/>
      <c r="AA548" s="538"/>
      <c r="AB548" s="538"/>
      <c r="AC548" s="511"/>
      <c r="AD548" s="511"/>
      <c r="AE548" s="538"/>
      <c r="AF548" s="538"/>
      <c r="AG548" s="539"/>
      <c r="AH548" s="539"/>
      <c r="AI548" s="539"/>
      <c r="AJ548" s="540"/>
      <c r="AK548" s="540"/>
      <c r="AL548" s="539"/>
      <c r="AM548" s="539"/>
      <c r="AN548" s="539"/>
      <c r="AO548" s="539"/>
      <c r="AP548" s="539"/>
      <c r="AQ548" s="539"/>
      <c r="AR548" s="540"/>
      <c r="AS548" s="539"/>
      <c r="AT548" s="539"/>
      <c r="AU548" s="540"/>
      <c r="AV548" s="539"/>
      <c r="AW548" s="539"/>
      <c r="AX548" s="539"/>
      <c r="AY548" s="783"/>
      <c r="AZ548" s="539"/>
      <c r="BA548" s="665"/>
      <c r="BB548" s="665"/>
      <c r="BC548" s="783"/>
      <c r="BD548" s="539"/>
      <c r="BE548" s="726"/>
      <c r="BF548" s="185"/>
      <c r="BG548" s="185"/>
      <c r="BH548" s="185"/>
    </row>
    <row r="549" spans="1:60" s="72" customFormat="1" ht="14.25" customHeight="1" hidden="1">
      <c r="A549" s="920" t="s">
        <v>241</v>
      </c>
      <c r="B549" s="920"/>
      <c r="C549" s="920"/>
      <c r="D549" s="920"/>
      <c r="E549" s="920"/>
      <c r="F549" s="920"/>
      <c r="G549" s="920"/>
      <c r="H549" s="920"/>
      <c r="I549" s="920"/>
      <c r="J549" s="920"/>
      <c r="K549" s="920"/>
      <c r="L549" s="99"/>
      <c r="M549" s="99" t="s">
        <v>242</v>
      </c>
      <c r="N549" s="99"/>
      <c r="O549" s="99"/>
      <c r="P549" s="99"/>
      <c r="Q549" s="99"/>
      <c r="R549" s="75"/>
      <c r="S549" s="75"/>
      <c r="T549" s="75"/>
      <c r="U549" s="76"/>
      <c r="V549" s="76"/>
      <c r="W549" s="76"/>
      <c r="X549" s="75"/>
      <c r="Y549" s="75"/>
      <c r="Z549" s="75"/>
      <c r="AA549" s="75"/>
      <c r="AB549" s="75"/>
      <c r="AC549" s="74"/>
      <c r="AD549" s="74"/>
      <c r="AE549" s="75"/>
      <c r="AF549" s="75"/>
      <c r="AG549" s="75"/>
      <c r="AH549" s="75"/>
      <c r="AI549" s="75"/>
      <c r="AJ549" s="75"/>
      <c r="AK549" s="75"/>
      <c r="AL549" s="200"/>
      <c r="AM549" s="200"/>
      <c r="AN549" s="200"/>
      <c r="AO549" s="200"/>
      <c r="AP549" s="200"/>
      <c r="AQ549" s="200"/>
      <c r="AR549" s="75"/>
      <c r="AS549" s="200"/>
      <c r="AT549" s="200"/>
      <c r="AU549" s="75"/>
      <c r="AV549" s="75"/>
      <c r="AW549" s="75"/>
      <c r="AX549" s="75"/>
      <c r="AY549" s="774"/>
      <c r="AZ549" s="75"/>
      <c r="BA549" s="75"/>
      <c r="BB549" s="75"/>
      <c r="BC549" s="774"/>
      <c r="BD549" s="75"/>
      <c r="BE549" s="727"/>
      <c r="BF549" s="823"/>
      <c r="BG549" s="823"/>
      <c r="BH549" s="823"/>
    </row>
    <row r="550" spans="1:60" s="1" customFormat="1" ht="15.75" customHeight="1" hidden="1">
      <c r="A550" s="548"/>
      <c r="B550" s="548"/>
      <c r="C550" s="548"/>
      <c r="D550" s="548"/>
      <c r="E550" s="548"/>
      <c r="F550" s="548"/>
      <c r="G550" s="548"/>
      <c r="H550" s="548"/>
      <c r="I550" s="548"/>
      <c r="J550" s="548"/>
      <c r="K550" s="548"/>
      <c r="L550" s="549"/>
      <c r="M550" s="549"/>
      <c r="N550" s="549"/>
      <c r="O550" s="549"/>
      <c r="P550" s="549"/>
      <c r="Q550" s="549"/>
      <c r="R550" s="505"/>
      <c r="S550" s="505"/>
      <c r="T550" s="505"/>
      <c r="U550" s="506"/>
      <c r="V550" s="506"/>
      <c r="W550" s="506"/>
      <c r="X550" s="505"/>
      <c r="Y550" s="505"/>
      <c r="Z550" s="505"/>
      <c r="AA550" s="505"/>
      <c r="AB550" s="505"/>
      <c r="AC550" s="504"/>
      <c r="AD550" s="504"/>
      <c r="AE550" s="505"/>
      <c r="AF550" s="505"/>
      <c r="AG550" s="505"/>
      <c r="AH550" s="505"/>
      <c r="AI550" s="505"/>
      <c r="AJ550" s="505"/>
      <c r="AK550" s="505"/>
      <c r="AL550" s="508"/>
      <c r="AM550" s="508"/>
      <c r="AN550" s="508"/>
      <c r="AO550" s="508"/>
      <c r="AP550" s="508"/>
      <c r="AQ550" s="508"/>
      <c r="AR550" s="505"/>
      <c r="AS550" s="508"/>
      <c r="AT550" s="508"/>
      <c r="AU550" s="505"/>
      <c r="AV550" s="505"/>
      <c r="AW550" s="505"/>
      <c r="AX550" s="505"/>
      <c r="AY550" s="775"/>
      <c r="AZ550" s="505"/>
      <c r="BA550" s="505"/>
      <c r="BB550" s="505"/>
      <c r="BC550" s="775"/>
      <c r="BD550" s="505"/>
      <c r="BE550" s="728"/>
      <c r="BF550" s="186"/>
      <c r="BG550" s="186"/>
      <c r="BH550" s="186"/>
    </row>
    <row r="551" spans="1:60" s="1" customFormat="1" ht="18.75" customHeight="1">
      <c r="A551" s="74"/>
      <c r="B551" s="74"/>
      <c r="C551" s="74"/>
      <c r="D551" s="74"/>
      <c r="E551" s="74"/>
      <c r="F551" s="74"/>
      <c r="G551" s="74"/>
      <c r="H551" s="74" t="s">
        <v>240</v>
      </c>
      <c r="I551" s="74"/>
      <c r="J551" s="74"/>
      <c r="K551" s="74"/>
      <c r="L551" s="74"/>
      <c r="M551" s="74"/>
      <c r="N551" s="74"/>
      <c r="O551" s="74"/>
      <c r="P551" s="74"/>
      <c r="Q551" s="74" t="s">
        <v>243</v>
      </c>
      <c r="R551" s="75"/>
      <c r="S551" s="75"/>
      <c r="T551" s="75"/>
      <c r="U551" s="76"/>
      <c r="V551" s="76"/>
      <c r="W551" s="76"/>
      <c r="X551" s="75"/>
      <c r="Y551" s="75"/>
      <c r="Z551" s="75"/>
      <c r="AA551" s="75"/>
      <c r="AB551" s="75"/>
      <c r="AC551" s="74"/>
      <c r="AD551" s="74"/>
      <c r="AE551" s="75"/>
      <c r="AF551" s="75"/>
      <c r="AG551" s="75"/>
      <c r="AH551" s="75"/>
      <c r="AI551" s="75"/>
      <c r="AJ551" s="75"/>
      <c r="AK551" s="75"/>
      <c r="AL551" s="200"/>
      <c r="AM551" s="200"/>
      <c r="AN551" s="200"/>
      <c r="AO551" s="200"/>
      <c r="AP551" s="200"/>
      <c r="AQ551" s="200"/>
      <c r="AR551" s="75"/>
      <c r="AS551" s="200"/>
      <c r="AT551" s="200"/>
      <c r="AU551" s="75"/>
      <c r="AV551" s="75"/>
      <c r="AW551" s="75"/>
      <c r="AX551" s="75"/>
      <c r="AY551" s="774"/>
      <c r="AZ551" s="75"/>
      <c r="BA551" s="75"/>
      <c r="BB551" s="75"/>
      <c r="BC551" s="774"/>
      <c r="BD551" s="75"/>
      <c r="BE551" s="728"/>
      <c r="BF551" s="186"/>
      <c r="BG551" s="186"/>
      <c r="BH551" s="186"/>
    </row>
    <row r="552" spans="1:60" s="1" customFormat="1" ht="10.5" customHeight="1">
      <c r="A552" s="504"/>
      <c r="B552" s="504"/>
      <c r="C552" s="504"/>
      <c r="D552" s="504"/>
      <c r="E552" s="504"/>
      <c r="F552" s="504"/>
      <c r="G552" s="504"/>
      <c r="H552" s="504"/>
      <c r="I552" s="504"/>
      <c r="J552" s="507"/>
      <c r="K552" s="504"/>
      <c r="L552" s="504"/>
      <c r="M552" s="504"/>
      <c r="N552" s="504"/>
      <c r="O552" s="504"/>
      <c r="P552" s="504"/>
      <c r="Q552" s="504"/>
      <c r="R552" s="505"/>
      <c r="S552" s="505"/>
      <c r="T552" s="505"/>
      <c r="U552" s="506"/>
      <c r="V552" s="506"/>
      <c r="W552" s="506"/>
      <c r="X552" s="505"/>
      <c r="Y552" s="505"/>
      <c r="Z552" s="505"/>
      <c r="AA552" s="505"/>
      <c r="AB552" s="505"/>
      <c r="AC552" s="507"/>
      <c r="AD552" s="507"/>
      <c r="AE552" s="505"/>
      <c r="AF552" s="505"/>
      <c r="AG552" s="505"/>
      <c r="AH552" s="505"/>
      <c r="AI552" s="505"/>
      <c r="AJ552" s="505"/>
      <c r="AK552" s="505"/>
      <c r="AL552" s="508"/>
      <c r="AM552" s="508"/>
      <c r="AN552" s="508"/>
      <c r="AO552" s="508"/>
      <c r="AP552" s="508"/>
      <c r="AQ552" s="508"/>
      <c r="AR552" s="505"/>
      <c r="AS552" s="508"/>
      <c r="AT552" s="508"/>
      <c r="AU552" s="505"/>
      <c r="AV552" s="505"/>
      <c r="AW552" s="505"/>
      <c r="AX552" s="505"/>
      <c r="AY552" s="775"/>
      <c r="AZ552" s="505"/>
      <c r="BA552" s="505"/>
      <c r="BB552" s="505"/>
      <c r="BC552" s="775"/>
      <c r="BD552" s="505"/>
      <c r="BE552" s="728"/>
      <c r="BF552" s="186"/>
      <c r="BG552" s="186"/>
      <c r="BH552" s="186"/>
    </row>
    <row r="553" spans="1:60" s="1" customFormat="1" ht="15.75" customHeight="1">
      <c r="A553" s="286" t="s">
        <v>305</v>
      </c>
      <c r="B553" s="248"/>
      <c r="C553" s="248"/>
      <c r="D553" s="248"/>
      <c r="E553" s="379"/>
      <c r="F553" s="908" t="s">
        <v>305</v>
      </c>
      <c r="G553" s="908"/>
      <c r="H553" s="908"/>
      <c r="I553" s="908"/>
      <c r="J553" s="908"/>
      <c r="K553" s="908"/>
      <c r="L553" s="908"/>
      <c r="M553" s="885" t="s">
        <v>346</v>
      </c>
      <c r="N553" s="885"/>
      <c r="O553" s="885"/>
      <c r="P553" s="885"/>
      <c r="Q553" s="885"/>
      <c r="R553" s="885"/>
      <c r="S553" s="885"/>
      <c r="T553" s="885"/>
      <c r="U553" s="885"/>
      <c r="V553" s="885"/>
      <c r="W553" s="885"/>
      <c r="X553" s="885"/>
      <c r="Y553" s="885"/>
      <c r="Z553" s="885"/>
      <c r="AA553" s="885"/>
      <c r="AB553" s="885"/>
      <c r="AC553" s="885"/>
      <c r="AD553" s="885"/>
      <c r="AE553" s="885"/>
      <c r="AF553" s="885"/>
      <c r="AG553" s="885"/>
      <c r="AH553" s="885"/>
      <c r="AI553" s="885"/>
      <c r="AJ553" s="885"/>
      <c r="AK553" s="885"/>
      <c r="AL553" s="885"/>
      <c r="AM553" s="885"/>
      <c r="AN553" s="885"/>
      <c r="AO553" s="885"/>
      <c r="AP553" s="885"/>
      <c r="AQ553" s="885"/>
      <c r="AR553" s="885"/>
      <c r="AS553" s="885"/>
      <c r="AT553" s="885"/>
      <c r="AU553" s="885"/>
      <c r="AV553" s="885"/>
      <c r="AW553" s="885"/>
      <c r="AX553" s="885"/>
      <c r="AY553" s="885"/>
      <c r="AZ553" s="885"/>
      <c r="BA553" s="885"/>
      <c r="BB553" s="885"/>
      <c r="BC553" s="885"/>
      <c r="BD553" s="885"/>
      <c r="BE553" s="885"/>
      <c r="BF553" s="885"/>
      <c r="BG553" s="885"/>
      <c r="BH553" s="885"/>
    </row>
    <row r="554" spans="1:60" s="1" customFormat="1" ht="15.75" customHeight="1">
      <c r="A554" s="269" t="s">
        <v>306</v>
      </c>
      <c r="B554" s="267"/>
      <c r="C554" s="267"/>
      <c r="D554" s="267"/>
      <c r="E554" s="380"/>
      <c r="F554" s="908" t="s">
        <v>306</v>
      </c>
      <c r="G554" s="908"/>
      <c r="H554" s="908"/>
      <c r="I554" s="908"/>
      <c r="J554" s="908"/>
      <c r="K554" s="908"/>
      <c r="L554" s="908"/>
      <c r="M554" s="885" t="s">
        <v>668</v>
      </c>
      <c r="N554" s="885"/>
      <c r="O554" s="885"/>
      <c r="P554" s="885"/>
      <c r="Q554" s="885"/>
      <c r="R554" s="885"/>
      <c r="S554" s="885"/>
      <c r="T554" s="885"/>
      <c r="U554" s="885"/>
      <c r="V554" s="885"/>
      <c r="W554" s="885"/>
      <c r="X554" s="885"/>
      <c r="Y554" s="885"/>
      <c r="Z554" s="885"/>
      <c r="AA554" s="885"/>
      <c r="AB554" s="885"/>
      <c r="AC554" s="885"/>
      <c r="AD554" s="885"/>
      <c r="AE554" s="885"/>
      <c r="AF554" s="885"/>
      <c r="AG554" s="885"/>
      <c r="AH554" s="885"/>
      <c r="AI554" s="885"/>
      <c r="AJ554" s="885"/>
      <c r="AK554" s="885"/>
      <c r="AL554" s="885"/>
      <c r="AM554" s="885"/>
      <c r="AN554" s="885"/>
      <c r="AO554" s="885"/>
      <c r="AP554" s="885"/>
      <c r="AQ554" s="885"/>
      <c r="AR554" s="885"/>
      <c r="AS554" s="885"/>
      <c r="AT554" s="885"/>
      <c r="AU554" s="885"/>
      <c r="AV554" s="885"/>
      <c r="AW554" s="885"/>
      <c r="AX554" s="885"/>
      <c r="AY554" s="885"/>
      <c r="AZ554" s="885"/>
      <c r="BA554" s="885"/>
      <c r="BB554" s="885"/>
      <c r="BC554" s="885"/>
      <c r="BD554" s="885"/>
      <c r="BE554" s="885"/>
      <c r="BF554" s="885"/>
      <c r="BG554" s="885"/>
      <c r="BH554" s="885"/>
    </row>
    <row r="555" spans="1:60" s="1" customFormat="1" ht="15" customHeight="1">
      <c r="A555" s="270" t="s">
        <v>307</v>
      </c>
      <c r="B555" s="267"/>
      <c r="C555" s="267"/>
      <c r="D555" s="267"/>
      <c r="E555" s="379"/>
      <c r="F555" s="908" t="s">
        <v>307</v>
      </c>
      <c r="G555" s="908"/>
      <c r="H555" s="908"/>
      <c r="I555" s="908"/>
      <c r="J555" s="908"/>
      <c r="K555" s="908"/>
      <c r="L555" s="908"/>
      <c r="M555" s="885" t="s">
        <v>308</v>
      </c>
      <c r="N555" s="885"/>
      <c r="O555" s="885"/>
      <c r="P555" s="885"/>
      <c r="Q555" s="885"/>
      <c r="R555" s="885"/>
      <c r="S555" s="885"/>
      <c r="T555" s="885"/>
      <c r="U555" s="885"/>
      <c r="V555" s="885"/>
      <c r="W555" s="885"/>
      <c r="X555" s="885"/>
      <c r="Y555" s="885"/>
      <c r="Z555" s="885"/>
      <c r="AA555" s="885"/>
      <c r="AB555" s="885"/>
      <c r="AC555" s="885"/>
      <c r="AD555" s="885"/>
      <c r="AE555" s="885"/>
      <c r="AF555" s="885"/>
      <c r="AG555" s="885"/>
      <c r="AH555" s="885"/>
      <c r="AI555" s="885"/>
      <c r="AJ555" s="885"/>
      <c r="AK555" s="885"/>
      <c r="AL555" s="885"/>
      <c r="AM555" s="885"/>
      <c r="AN555" s="885"/>
      <c r="AO555" s="885"/>
      <c r="AP555" s="885"/>
      <c r="AQ555" s="885"/>
      <c r="AR555" s="885"/>
      <c r="AS555" s="885"/>
      <c r="AT555" s="885"/>
      <c r="AU555" s="885"/>
      <c r="AV555" s="885"/>
      <c r="AW555" s="885"/>
      <c r="AX555" s="885"/>
      <c r="AY555" s="885"/>
      <c r="AZ555" s="885"/>
      <c r="BA555" s="885"/>
      <c r="BB555" s="885"/>
      <c r="BC555" s="885"/>
      <c r="BD555" s="885"/>
      <c r="BE555" s="885"/>
      <c r="BF555" s="885"/>
      <c r="BG555" s="885"/>
      <c r="BH555" s="885"/>
    </row>
    <row r="556" spans="1:60" s="1" customFormat="1" ht="22.5" customHeight="1" thickBot="1">
      <c r="A556" s="500"/>
      <c r="B556" s="501"/>
      <c r="C556" s="501"/>
      <c r="D556" s="501"/>
      <c r="E556" s="502"/>
      <c r="F556" s="502"/>
      <c r="G556" s="502"/>
      <c r="H556" s="502"/>
      <c r="I556" s="502"/>
      <c r="J556" s="503"/>
      <c r="K556" s="503"/>
      <c r="L556" s="503"/>
      <c r="M556" s="503"/>
      <c r="N556" s="503"/>
      <c r="O556" s="503"/>
      <c r="P556" s="503"/>
      <c r="Q556" s="504"/>
      <c r="R556" s="505"/>
      <c r="S556" s="505"/>
      <c r="T556" s="505"/>
      <c r="U556" s="506"/>
      <c r="V556" s="506"/>
      <c r="W556" s="506"/>
      <c r="X556" s="505"/>
      <c r="Y556" s="505"/>
      <c r="Z556" s="505"/>
      <c r="AA556" s="505"/>
      <c r="AB556" s="505"/>
      <c r="AC556" s="507"/>
      <c r="AD556" s="507"/>
      <c r="AE556" s="505"/>
      <c r="AF556" s="505"/>
      <c r="AG556" s="505"/>
      <c r="AH556" s="505"/>
      <c r="AI556" s="505"/>
      <c r="AJ556" s="505"/>
      <c r="AK556" s="505"/>
      <c r="AL556" s="508"/>
      <c r="AM556" s="508"/>
      <c r="AN556" s="508"/>
      <c r="AO556" s="508"/>
      <c r="AP556" s="517"/>
      <c r="AQ556" s="509"/>
      <c r="AR556" s="505"/>
      <c r="AS556" s="508"/>
      <c r="AT556" s="508"/>
      <c r="AU556" s="505"/>
      <c r="AV556" s="505"/>
      <c r="AW556" s="505"/>
      <c r="AX556" s="505"/>
      <c r="AY556" s="775"/>
      <c r="AZ556" s="505"/>
      <c r="BA556" s="505"/>
      <c r="BB556" s="505"/>
      <c r="BC556" s="775"/>
      <c r="BD556" s="505"/>
      <c r="BE556" s="728"/>
      <c r="BF556" s="186"/>
      <c r="BG556" s="186"/>
      <c r="BH556" s="186"/>
    </row>
    <row r="557" spans="1:60" ht="39" customHeight="1" thickBot="1">
      <c r="A557" s="886" t="s">
        <v>0</v>
      </c>
      <c r="B557" s="886"/>
      <c r="C557" s="886"/>
      <c r="D557" s="10" t="s">
        <v>1</v>
      </c>
      <c r="E557" s="412" t="s">
        <v>574</v>
      </c>
      <c r="F557" s="887" t="s">
        <v>196</v>
      </c>
      <c r="G557" s="888"/>
      <c r="H557" s="888"/>
      <c r="I557" s="889"/>
      <c r="J557" s="890" t="s">
        <v>195</v>
      </c>
      <c r="K557" s="888"/>
      <c r="L557" s="888"/>
      <c r="M557" s="888"/>
      <c r="N557" s="888"/>
      <c r="O557" s="891"/>
      <c r="P557" s="414" t="s">
        <v>311</v>
      </c>
      <c r="Q557" s="413" t="s">
        <v>302</v>
      </c>
      <c r="R557" s="408" t="s">
        <v>377</v>
      </c>
      <c r="S557" s="408" t="s">
        <v>179</v>
      </c>
      <c r="T557" s="408" t="s">
        <v>378</v>
      </c>
      <c r="U557" s="409" t="s">
        <v>180</v>
      </c>
      <c r="V557" s="409" t="s">
        <v>379</v>
      </c>
      <c r="W557" s="409" t="s">
        <v>381</v>
      </c>
      <c r="X557" s="408"/>
      <c r="Y557" s="408" t="s">
        <v>421</v>
      </c>
      <c r="Z557" s="410" t="s">
        <v>427</v>
      </c>
      <c r="AA557" s="408" t="s">
        <v>181</v>
      </c>
      <c r="AB557" s="408" t="s">
        <v>380</v>
      </c>
      <c r="AC557" s="411"/>
      <c r="AD557" s="411"/>
      <c r="AE557" s="410" t="s">
        <v>422</v>
      </c>
      <c r="AF557" s="410" t="s">
        <v>437</v>
      </c>
      <c r="AG557" s="410" t="s">
        <v>436</v>
      </c>
      <c r="AH557" s="415" t="s">
        <v>434</v>
      </c>
      <c r="AI557" s="417" t="s">
        <v>465</v>
      </c>
      <c r="AJ557" s="416" t="s">
        <v>435</v>
      </c>
      <c r="AK557" s="410" t="s">
        <v>507</v>
      </c>
      <c r="AL557" s="415" t="s">
        <v>506</v>
      </c>
      <c r="AM557" s="417" t="s">
        <v>571</v>
      </c>
      <c r="AN557" s="427" t="s">
        <v>577</v>
      </c>
      <c r="AO557" s="417" t="s">
        <v>583</v>
      </c>
      <c r="AP557" s="428" t="s">
        <v>591</v>
      </c>
      <c r="AQ557" s="428" t="s">
        <v>644</v>
      </c>
      <c r="AR557" s="426" t="s">
        <v>650</v>
      </c>
      <c r="AS557" s="417" t="s">
        <v>657</v>
      </c>
      <c r="AT557" s="632" t="s">
        <v>732</v>
      </c>
      <c r="AU557" s="640" t="s">
        <v>850</v>
      </c>
      <c r="AV557" s="640" t="s">
        <v>849</v>
      </c>
      <c r="AW557" s="646" t="s">
        <v>785</v>
      </c>
      <c r="AX557" s="498" t="s">
        <v>758</v>
      </c>
      <c r="AY557" s="766" t="s">
        <v>801</v>
      </c>
      <c r="AZ557" s="767" t="s">
        <v>605</v>
      </c>
      <c r="BA557" s="768" t="s">
        <v>781</v>
      </c>
      <c r="BB557" s="768" t="s">
        <v>782</v>
      </c>
      <c r="BC557" s="766" t="s">
        <v>889</v>
      </c>
      <c r="BD557" s="714" t="s">
        <v>843</v>
      </c>
      <c r="BE557" s="714" t="s">
        <v>836</v>
      </c>
      <c r="BF557" s="816" t="s">
        <v>852</v>
      </c>
      <c r="BG557" s="640" t="s">
        <v>853</v>
      </c>
      <c r="BH557" s="766" t="s">
        <v>854</v>
      </c>
    </row>
    <row r="558" spans="1:58" ht="15.75" hidden="1">
      <c r="A558" s="12">
        <v>5</v>
      </c>
      <c r="B558" s="13">
        <v>1</v>
      </c>
      <c r="C558" s="13"/>
      <c r="D558" s="11" t="s">
        <v>3</v>
      </c>
      <c r="E558" s="189">
        <v>292</v>
      </c>
      <c r="F558" s="10" t="s">
        <v>83</v>
      </c>
      <c r="G558" s="11" t="s">
        <v>5</v>
      </c>
      <c r="H558" s="11" t="s">
        <v>2</v>
      </c>
      <c r="I558" s="11"/>
      <c r="J558" s="10" t="s">
        <v>6</v>
      </c>
      <c r="K558" s="11" t="s">
        <v>12</v>
      </c>
      <c r="L558" s="11" t="s">
        <v>12</v>
      </c>
      <c r="M558" s="144" t="s">
        <v>32</v>
      </c>
      <c r="N558" s="11"/>
      <c r="O558" s="11"/>
      <c r="P558" s="22" t="s">
        <v>7</v>
      </c>
      <c r="Q558" s="79" t="s">
        <v>615</v>
      </c>
      <c r="R558" s="32">
        <v>40</v>
      </c>
      <c r="S558" s="32">
        <v>0</v>
      </c>
      <c r="T558" s="33">
        <v>40</v>
      </c>
      <c r="U558" s="34">
        <v>-36.5</v>
      </c>
      <c r="V558" s="34">
        <v>0</v>
      </c>
      <c r="W558" s="143">
        <f>V558/T558</f>
        <v>0</v>
      </c>
      <c r="X558" s="32"/>
      <c r="Y558" s="32">
        <v>40</v>
      </c>
      <c r="Z558" s="32">
        <v>40</v>
      </c>
      <c r="AA558" s="32">
        <v>40</v>
      </c>
      <c r="AB558" s="32">
        <v>40</v>
      </c>
      <c r="AE558" s="32"/>
      <c r="AF558" s="32">
        <v>36.5</v>
      </c>
      <c r="AG558" s="32">
        <f>Z558+AE558</f>
        <v>40</v>
      </c>
      <c r="AH558" s="32"/>
      <c r="AI558" s="32"/>
      <c r="AJ558" s="67"/>
      <c r="AK558" s="32">
        <v>2160</v>
      </c>
      <c r="AL558" s="32">
        <v>2160</v>
      </c>
      <c r="AM558" s="32">
        <v>0</v>
      </c>
      <c r="AN558" s="32">
        <v>0</v>
      </c>
      <c r="AO558" s="32">
        <v>0</v>
      </c>
      <c r="AP558" s="32">
        <v>0</v>
      </c>
      <c r="AQ558" s="32"/>
      <c r="AR558" s="67">
        <v>0</v>
      </c>
      <c r="AS558" s="32"/>
      <c r="AT558" s="32"/>
      <c r="AU558" s="67"/>
      <c r="AV558" s="32"/>
      <c r="AW558" s="32"/>
      <c r="AX558" s="32"/>
      <c r="AY558" s="234"/>
      <c r="AZ558" s="32"/>
      <c r="BA558" s="119"/>
      <c r="BB558" s="119"/>
      <c r="BC558" s="234"/>
      <c r="BD558" s="32"/>
      <c r="BF558" s="829"/>
    </row>
    <row r="559" spans="1:58" ht="15.75" customHeight="1" hidden="1">
      <c r="A559" s="12">
        <v>5</v>
      </c>
      <c r="B559" s="13">
        <v>1</v>
      </c>
      <c r="C559" s="13"/>
      <c r="D559" s="11" t="s">
        <v>3</v>
      </c>
      <c r="E559" s="189">
        <v>293</v>
      </c>
      <c r="F559" s="10" t="s">
        <v>83</v>
      </c>
      <c r="G559" s="11" t="s">
        <v>5</v>
      </c>
      <c r="H559" s="11" t="s">
        <v>2</v>
      </c>
      <c r="I559" s="11"/>
      <c r="J559" s="10" t="s">
        <v>6</v>
      </c>
      <c r="K559" s="11" t="s">
        <v>12</v>
      </c>
      <c r="L559" s="11" t="s">
        <v>12</v>
      </c>
      <c r="M559" s="11" t="s">
        <v>56</v>
      </c>
      <c r="N559" s="11"/>
      <c r="O559" s="11"/>
      <c r="P559" s="22" t="s">
        <v>7</v>
      </c>
      <c r="Q559" s="79" t="s">
        <v>126</v>
      </c>
      <c r="R559" s="32">
        <v>40</v>
      </c>
      <c r="S559" s="32">
        <v>0</v>
      </c>
      <c r="T559" s="33">
        <v>40</v>
      </c>
      <c r="U559" s="34">
        <v>-36.5</v>
      </c>
      <c r="V559" s="34">
        <v>0</v>
      </c>
      <c r="W559" s="143">
        <f>V559/T559</f>
        <v>0</v>
      </c>
      <c r="X559" s="32"/>
      <c r="Y559" s="32">
        <v>40</v>
      </c>
      <c r="Z559" s="32">
        <v>40</v>
      </c>
      <c r="AA559" s="32">
        <v>40</v>
      </c>
      <c r="AB559" s="32">
        <v>40</v>
      </c>
      <c r="AE559" s="32"/>
      <c r="AF559" s="32">
        <v>36.5</v>
      </c>
      <c r="AG559" s="32">
        <f>Z559+AE559</f>
        <v>40</v>
      </c>
      <c r="AH559" s="32"/>
      <c r="AI559" s="32"/>
      <c r="AJ559" s="67">
        <f>AG559</f>
        <v>40</v>
      </c>
      <c r="AK559" s="32"/>
      <c r="AL559" s="32"/>
      <c r="AM559" s="32">
        <v>0</v>
      </c>
      <c r="AN559" s="32">
        <v>0</v>
      </c>
      <c r="AO559" s="32">
        <v>0</v>
      </c>
      <c r="AP559" s="32">
        <v>0</v>
      </c>
      <c r="AQ559" s="32"/>
      <c r="AR559" s="67">
        <f>AM559</f>
        <v>0</v>
      </c>
      <c r="AS559" s="32"/>
      <c r="AT559" s="32"/>
      <c r="AU559" s="67"/>
      <c r="AV559" s="32"/>
      <c r="AW559" s="32"/>
      <c r="AX559" s="32"/>
      <c r="AY559" s="234"/>
      <c r="AZ559" s="32"/>
      <c r="BA559" s="32"/>
      <c r="BB559" s="32"/>
      <c r="BC559" s="234"/>
      <c r="BD559" s="32"/>
      <c r="BF559" s="829"/>
    </row>
    <row r="560" spans="1:60" s="23" customFormat="1" ht="15.75" customHeight="1">
      <c r="A560" s="12"/>
      <c r="B560" s="13"/>
      <c r="C560" s="13"/>
      <c r="D560" s="11"/>
      <c r="E560" s="189">
        <v>326</v>
      </c>
      <c r="F560" s="10" t="s">
        <v>83</v>
      </c>
      <c r="G560" s="11" t="s">
        <v>5</v>
      </c>
      <c r="H560" s="11" t="s">
        <v>2</v>
      </c>
      <c r="I560" s="11"/>
      <c r="J560" s="10" t="s">
        <v>6</v>
      </c>
      <c r="K560" s="11" t="s">
        <v>12</v>
      </c>
      <c r="L560" s="154">
        <v>7</v>
      </c>
      <c r="M560" s="144" t="s">
        <v>15</v>
      </c>
      <c r="N560" s="11"/>
      <c r="O560" s="11"/>
      <c r="P560" s="22" t="s">
        <v>7</v>
      </c>
      <c r="Q560" s="79" t="s">
        <v>594</v>
      </c>
      <c r="R560" s="32"/>
      <c r="S560" s="32"/>
      <c r="T560" s="33"/>
      <c r="U560" s="34"/>
      <c r="V560" s="34"/>
      <c r="W560" s="143"/>
      <c r="X560" s="32"/>
      <c r="Y560" s="32"/>
      <c r="Z560" s="32"/>
      <c r="AA560" s="32"/>
      <c r="AB560" s="32"/>
      <c r="AC560" s="4"/>
      <c r="AD560" s="4"/>
      <c r="AE560" s="32"/>
      <c r="AF560" s="32"/>
      <c r="AG560" s="32"/>
      <c r="AH560" s="32"/>
      <c r="AI560" s="32"/>
      <c r="AJ560" s="67"/>
      <c r="AK560" s="32"/>
      <c r="AL560" s="32"/>
      <c r="AM560" s="32">
        <v>0</v>
      </c>
      <c r="AN560" s="32">
        <v>900</v>
      </c>
      <c r="AO560" s="32">
        <v>900</v>
      </c>
      <c r="AP560" s="32">
        <v>900</v>
      </c>
      <c r="AQ560" s="32">
        <v>900</v>
      </c>
      <c r="AR560" s="67">
        <v>0</v>
      </c>
      <c r="AS560" s="32">
        <v>900</v>
      </c>
      <c r="AT560" s="32"/>
      <c r="AU560" s="32"/>
      <c r="AV560" s="32"/>
      <c r="AW560" s="682"/>
      <c r="AX560" s="32"/>
      <c r="AY560" s="234"/>
      <c r="AZ560" s="32"/>
      <c r="BA560" s="32"/>
      <c r="BB560" s="32"/>
      <c r="BC560" s="234"/>
      <c r="BD560" s="234"/>
      <c r="BE560" s="731"/>
      <c r="BF560" s="822"/>
      <c r="BG560" s="32"/>
      <c r="BH560" s="32"/>
    </row>
    <row r="561" spans="1:60" s="56" customFormat="1" ht="15.75" customHeight="1">
      <c r="A561" s="12"/>
      <c r="B561" s="13"/>
      <c r="C561" s="13"/>
      <c r="D561" s="11"/>
      <c r="E561" s="189">
        <v>327</v>
      </c>
      <c r="F561" s="10" t="s">
        <v>83</v>
      </c>
      <c r="G561" s="11" t="s">
        <v>5</v>
      </c>
      <c r="H561" s="11" t="s">
        <v>2</v>
      </c>
      <c r="I561" s="11"/>
      <c r="J561" s="10" t="s">
        <v>6</v>
      </c>
      <c r="K561" s="11" t="s">
        <v>12</v>
      </c>
      <c r="L561" s="11" t="s">
        <v>24</v>
      </c>
      <c r="M561" s="11" t="s">
        <v>19</v>
      </c>
      <c r="N561" s="11"/>
      <c r="O561" s="11"/>
      <c r="P561" s="709" t="s">
        <v>669</v>
      </c>
      <c r="Q561" s="21" t="s">
        <v>592</v>
      </c>
      <c r="R561" s="32"/>
      <c r="S561" s="32"/>
      <c r="T561" s="33"/>
      <c r="U561" s="34"/>
      <c r="V561" s="34"/>
      <c r="W561" s="143"/>
      <c r="X561" s="32"/>
      <c r="Y561" s="32"/>
      <c r="Z561" s="32"/>
      <c r="AA561" s="32"/>
      <c r="AB561" s="32"/>
      <c r="AC561" s="4"/>
      <c r="AD561" s="4"/>
      <c r="AE561" s="32"/>
      <c r="AF561" s="32"/>
      <c r="AG561" s="32"/>
      <c r="AH561" s="32"/>
      <c r="AI561" s="32"/>
      <c r="AJ561" s="67"/>
      <c r="AK561" s="32"/>
      <c r="AL561" s="32"/>
      <c r="AM561" s="32">
        <v>0</v>
      </c>
      <c r="AN561" s="32">
        <v>0</v>
      </c>
      <c r="AO561" s="32">
        <v>0</v>
      </c>
      <c r="AP561" s="32">
        <v>99375</v>
      </c>
      <c r="AQ561" s="32">
        <v>99375</v>
      </c>
      <c r="AR561" s="67">
        <v>0</v>
      </c>
      <c r="AS561" s="32"/>
      <c r="AT561" s="32"/>
      <c r="AU561" s="234">
        <v>99374.8</v>
      </c>
      <c r="AV561" s="32"/>
      <c r="AW561" s="682"/>
      <c r="AX561" s="32"/>
      <c r="AY561" s="234"/>
      <c r="AZ561" s="32"/>
      <c r="BA561" s="32"/>
      <c r="BB561" s="32"/>
      <c r="BC561" s="234"/>
      <c r="BD561" s="234"/>
      <c r="BE561" s="731"/>
      <c r="BF561" s="830"/>
      <c r="BG561" s="67"/>
      <c r="BH561" s="67"/>
    </row>
    <row r="562" spans="1:60" s="23" customFormat="1" ht="15.75" customHeight="1">
      <c r="A562" s="12"/>
      <c r="B562" s="13"/>
      <c r="C562" s="13"/>
      <c r="D562" s="11"/>
      <c r="E562" s="189">
        <v>328</v>
      </c>
      <c r="F562" s="10" t="s">
        <v>83</v>
      </c>
      <c r="G562" s="11" t="s">
        <v>5</v>
      </c>
      <c r="H562" s="11" t="s">
        <v>2</v>
      </c>
      <c r="I562" s="11"/>
      <c r="J562" s="10" t="s">
        <v>6</v>
      </c>
      <c r="K562" s="11" t="s">
        <v>12</v>
      </c>
      <c r="L562" s="11" t="s">
        <v>24</v>
      </c>
      <c r="M562" s="11" t="s">
        <v>19</v>
      </c>
      <c r="N562" s="11">
        <v>1</v>
      </c>
      <c r="O562" s="11"/>
      <c r="P562" s="182">
        <v>41</v>
      </c>
      <c r="Q562" s="320" t="s">
        <v>593</v>
      </c>
      <c r="R562" s="32"/>
      <c r="S562" s="32"/>
      <c r="T562" s="33"/>
      <c r="U562" s="34"/>
      <c r="V562" s="34"/>
      <c r="W562" s="143"/>
      <c r="X562" s="32"/>
      <c r="Y562" s="32"/>
      <c r="Z562" s="32"/>
      <c r="AA562" s="32"/>
      <c r="AB562" s="32"/>
      <c r="AC562" s="4"/>
      <c r="AD562" s="4"/>
      <c r="AE562" s="32"/>
      <c r="AF562" s="32"/>
      <c r="AG562" s="32"/>
      <c r="AH562" s="32"/>
      <c r="AI562" s="32"/>
      <c r="AJ562" s="67"/>
      <c r="AK562" s="32"/>
      <c r="AL562" s="32"/>
      <c r="AM562" s="32">
        <v>0</v>
      </c>
      <c r="AN562" s="32">
        <v>0</v>
      </c>
      <c r="AO562" s="32">
        <v>0</v>
      </c>
      <c r="AP562" s="32">
        <v>5230</v>
      </c>
      <c r="AQ562" s="32">
        <v>5230</v>
      </c>
      <c r="AR562" s="67">
        <v>0</v>
      </c>
      <c r="AS562" s="32">
        <v>5230.26</v>
      </c>
      <c r="AT562" s="32"/>
      <c r="AU562" s="32"/>
      <c r="AV562" s="32"/>
      <c r="AW562" s="682"/>
      <c r="AX562" s="32"/>
      <c r="AY562" s="234"/>
      <c r="AZ562" s="32"/>
      <c r="BA562" s="32"/>
      <c r="BB562" s="32"/>
      <c r="BC562" s="234"/>
      <c r="BD562" s="234"/>
      <c r="BE562" s="731"/>
      <c r="BF562" s="822"/>
      <c r="BG562" s="32"/>
      <c r="BH562" s="32"/>
    </row>
    <row r="563" spans="1:60" s="23" customFormat="1" ht="15.75" customHeight="1">
      <c r="A563" s="12"/>
      <c r="B563" s="13"/>
      <c r="C563" s="13"/>
      <c r="D563" s="11"/>
      <c r="E563" s="189">
        <v>329</v>
      </c>
      <c r="F563" s="10" t="s">
        <v>83</v>
      </c>
      <c r="G563" s="11" t="s">
        <v>5</v>
      </c>
      <c r="H563" s="11" t="s">
        <v>2</v>
      </c>
      <c r="I563" s="11"/>
      <c r="J563" s="10" t="s">
        <v>6</v>
      </c>
      <c r="K563" s="11" t="s">
        <v>12</v>
      </c>
      <c r="L563" s="11" t="s">
        <v>24</v>
      </c>
      <c r="M563" s="11" t="s">
        <v>19</v>
      </c>
      <c r="N563" s="11">
        <v>2</v>
      </c>
      <c r="O563" s="11"/>
      <c r="P563" s="182">
        <v>41</v>
      </c>
      <c r="Q563" s="79" t="s">
        <v>867</v>
      </c>
      <c r="R563" s="32"/>
      <c r="S563" s="32"/>
      <c r="T563" s="33"/>
      <c r="U563" s="34"/>
      <c r="V563" s="34"/>
      <c r="W563" s="143"/>
      <c r="X563" s="32"/>
      <c r="Y563" s="32"/>
      <c r="Z563" s="32"/>
      <c r="AA563" s="32"/>
      <c r="AB563" s="32"/>
      <c r="AC563" s="4"/>
      <c r="AD563" s="4"/>
      <c r="AE563" s="32"/>
      <c r="AF563" s="32"/>
      <c r="AG563" s="32"/>
      <c r="AH563" s="32"/>
      <c r="AI563" s="32"/>
      <c r="AJ563" s="67"/>
      <c r="AK563" s="32"/>
      <c r="AL563" s="32"/>
      <c r="AM563" s="32"/>
      <c r="AN563" s="32"/>
      <c r="AO563" s="32"/>
      <c r="AP563" s="32"/>
      <c r="AQ563" s="32"/>
      <c r="AR563" s="67"/>
      <c r="AS563" s="32"/>
      <c r="AT563" s="32"/>
      <c r="AU563" s="32"/>
      <c r="AV563" s="32">
        <v>54</v>
      </c>
      <c r="AW563" s="682">
        <v>83.1</v>
      </c>
      <c r="AX563" s="32">
        <v>10.8</v>
      </c>
      <c r="AY563" s="234">
        <v>130</v>
      </c>
      <c r="AZ563" s="32"/>
      <c r="BA563" s="32">
        <v>130</v>
      </c>
      <c r="BB563" s="32">
        <v>130</v>
      </c>
      <c r="BC563" s="234">
        <v>155</v>
      </c>
      <c r="BD563" s="234">
        <v>120</v>
      </c>
      <c r="BE563" s="731">
        <f>BD563/BC563*100</f>
        <v>77.41935483870968</v>
      </c>
      <c r="BF563" s="822">
        <v>150</v>
      </c>
      <c r="BG563" s="32">
        <v>150</v>
      </c>
      <c r="BH563" s="32">
        <v>150</v>
      </c>
    </row>
    <row r="564" spans="1:60" s="528" customFormat="1" ht="30">
      <c r="A564" s="12">
        <v>5</v>
      </c>
      <c r="B564" s="13">
        <v>1</v>
      </c>
      <c r="C564" s="13"/>
      <c r="D564" s="11" t="s">
        <v>3</v>
      </c>
      <c r="E564" s="189">
        <v>330</v>
      </c>
      <c r="F564" s="10" t="s">
        <v>83</v>
      </c>
      <c r="G564" s="11" t="s">
        <v>5</v>
      </c>
      <c r="H564" s="11" t="s">
        <v>2</v>
      </c>
      <c r="I564" s="11"/>
      <c r="J564" s="10" t="s">
        <v>6</v>
      </c>
      <c r="K564" s="11" t="s">
        <v>12</v>
      </c>
      <c r="L564" s="11" t="s">
        <v>24</v>
      </c>
      <c r="M564" s="11" t="s">
        <v>19</v>
      </c>
      <c r="N564" s="11"/>
      <c r="O564" s="11"/>
      <c r="P564" s="22" t="s">
        <v>7</v>
      </c>
      <c r="Q564" s="79" t="s">
        <v>535</v>
      </c>
      <c r="R564" s="32">
        <v>10200</v>
      </c>
      <c r="S564" s="32">
        <v>0</v>
      </c>
      <c r="T564" s="33">
        <v>10200</v>
      </c>
      <c r="U564" s="34">
        <v>-10149.12</v>
      </c>
      <c r="V564" s="34">
        <v>7066.46</v>
      </c>
      <c r="W564" s="143">
        <f>V564/T564</f>
        <v>0.6927901960784314</v>
      </c>
      <c r="X564" s="32"/>
      <c r="Y564" s="32">
        <v>10200</v>
      </c>
      <c r="Z564" s="32">
        <v>10200</v>
      </c>
      <c r="AA564" s="32">
        <v>10200</v>
      </c>
      <c r="AB564" s="32">
        <v>10200</v>
      </c>
      <c r="AC564" s="4"/>
      <c r="AD564" s="4"/>
      <c r="AE564" s="32"/>
      <c r="AF564" s="32">
        <v>10149.12</v>
      </c>
      <c r="AG564" s="32">
        <f>Z564+AE564</f>
        <v>10200</v>
      </c>
      <c r="AH564" s="32">
        <v>7816.82</v>
      </c>
      <c r="AI564" s="32">
        <v>11161.05</v>
      </c>
      <c r="AJ564" s="67">
        <f>AG564</f>
        <v>10200</v>
      </c>
      <c r="AK564" s="32">
        <v>10840</v>
      </c>
      <c r="AL564" s="32">
        <v>11801.82</v>
      </c>
      <c r="AM564" s="32">
        <v>12000</v>
      </c>
      <c r="AN564" s="32">
        <v>12000</v>
      </c>
      <c r="AO564" s="32">
        <v>12000</v>
      </c>
      <c r="AP564" s="32">
        <v>12000</v>
      </c>
      <c r="AQ564" s="32">
        <v>12000</v>
      </c>
      <c r="AR564" s="67">
        <v>12000</v>
      </c>
      <c r="AS564" s="32">
        <v>11863.12</v>
      </c>
      <c r="AT564" s="32">
        <v>12000</v>
      </c>
      <c r="AU564" s="32">
        <v>13067</v>
      </c>
      <c r="AV564" s="32">
        <v>13413.4</v>
      </c>
      <c r="AW564" s="682">
        <v>107.4</v>
      </c>
      <c r="AX564" s="32">
        <v>8352.23</v>
      </c>
      <c r="AY564" s="234">
        <v>15000</v>
      </c>
      <c r="AZ564" s="32">
        <v>12000</v>
      </c>
      <c r="BA564" s="32">
        <v>15000</v>
      </c>
      <c r="BB564" s="32">
        <v>15000</v>
      </c>
      <c r="BC564" s="234">
        <v>15000</v>
      </c>
      <c r="BD564" s="234">
        <v>9999.81</v>
      </c>
      <c r="BE564" s="731">
        <f>BD564/BC564*100</f>
        <v>66.66539999999999</v>
      </c>
      <c r="BF564" s="822">
        <v>14000</v>
      </c>
      <c r="BG564" s="32">
        <v>14000</v>
      </c>
      <c r="BH564" s="32">
        <v>14000</v>
      </c>
    </row>
    <row r="565" spans="1:60" ht="15.75" customHeight="1">
      <c r="A565" s="35">
        <v>5</v>
      </c>
      <c r="B565" s="36">
        <v>1</v>
      </c>
      <c r="C565" s="36"/>
      <c r="D565" s="37" t="s">
        <v>10</v>
      </c>
      <c r="E565" s="385">
        <v>331</v>
      </c>
      <c r="F565" s="38" t="s">
        <v>83</v>
      </c>
      <c r="G565" s="37" t="s">
        <v>5</v>
      </c>
      <c r="H565" s="37" t="s">
        <v>2</v>
      </c>
      <c r="I565" s="37"/>
      <c r="J565" s="38" t="s">
        <v>6</v>
      </c>
      <c r="K565" s="37" t="s">
        <v>12</v>
      </c>
      <c r="L565" s="37"/>
      <c r="M565" s="37"/>
      <c r="N565" s="37"/>
      <c r="O565" s="37"/>
      <c r="P565" s="39"/>
      <c r="Q565" s="84" t="s">
        <v>188</v>
      </c>
      <c r="R565" s="40">
        <f>SUM(R558:R564)</f>
        <v>10280</v>
      </c>
      <c r="S565" s="40">
        <v>0</v>
      </c>
      <c r="T565" s="40">
        <f>SUM(T558:T564)</f>
        <v>10280</v>
      </c>
      <c r="U565" s="40">
        <f>SUM(U558:U564)</f>
        <v>-10222.12</v>
      </c>
      <c r="V565" s="41">
        <f>SUM(V558:V564)</f>
        <v>7066.46</v>
      </c>
      <c r="W565" s="145">
        <f>V565/T565</f>
        <v>0.6873988326848249</v>
      </c>
      <c r="X565" s="40">
        <f>SUM(X558:X564)</f>
        <v>0</v>
      </c>
      <c r="Y565" s="40">
        <f>SUM(Y558:Y564)</f>
        <v>10280</v>
      </c>
      <c r="Z565" s="40">
        <f>SUM(Z558:Z564)</f>
        <v>10280</v>
      </c>
      <c r="AA565" s="40">
        <f>SUM(AA558:AA564)</f>
        <v>10280</v>
      </c>
      <c r="AB565" s="40">
        <f>SUM(AB558:AB564)</f>
        <v>10280</v>
      </c>
      <c r="AC565" s="42"/>
      <c r="AD565" s="42"/>
      <c r="AE565" s="40">
        <f aca="true" t="shared" si="165" ref="AE565:AV565">SUM(AE558:AE564)</f>
        <v>0</v>
      </c>
      <c r="AF565" s="40">
        <f t="shared" si="165"/>
        <v>10222.12</v>
      </c>
      <c r="AG565" s="40">
        <f t="shared" si="165"/>
        <v>10280</v>
      </c>
      <c r="AH565" s="40">
        <f t="shared" si="165"/>
        <v>7816.82</v>
      </c>
      <c r="AI565" s="40">
        <f>SUM(AI558:AI564)</f>
        <v>11161.05</v>
      </c>
      <c r="AJ565" s="177">
        <f t="shared" si="165"/>
        <v>10240</v>
      </c>
      <c r="AK565" s="40">
        <f t="shared" si="165"/>
        <v>13000</v>
      </c>
      <c r="AL565" s="40">
        <f t="shared" si="165"/>
        <v>13961.82</v>
      </c>
      <c r="AM565" s="40">
        <f>SUM(AM558:AM564)</f>
        <v>12000</v>
      </c>
      <c r="AN565" s="40">
        <f>SUM(AN558:AN564)</f>
        <v>12900</v>
      </c>
      <c r="AO565" s="40">
        <f>SUM(AO558:AO564)</f>
        <v>12900</v>
      </c>
      <c r="AP565" s="40">
        <f>SUM(AP558:AP564)</f>
        <v>117505</v>
      </c>
      <c r="AQ565" s="40">
        <f>SUM(AQ558:AQ564)</f>
        <v>117505</v>
      </c>
      <c r="AR565" s="177">
        <f t="shared" si="165"/>
        <v>12000</v>
      </c>
      <c r="AS565" s="40">
        <f t="shared" si="165"/>
        <v>17993.38</v>
      </c>
      <c r="AT565" s="40">
        <f t="shared" si="165"/>
        <v>12000</v>
      </c>
      <c r="AU565" s="40">
        <f>SUM(AU558:AU564)</f>
        <v>112441.8</v>
      </c>
      <c r="AV565" s="40">
        <f t="shared" si="165"/>
        <v>13467.4</v>
      </c>
      <c r="AW565" s="40"/>
      <c r="AX565" s="40">
        <f>SUM(AX558:AX564)</f>
        <v>8363.029999999999</v>
      </c>
      <c r="AY565" s="40">
        <f aca="true" t="shared" si="166" ref="AY565:BH565">SUM(AY558:AY564)</f>
        <v>15130</v>
      </c>
      <c r="AZ565" s="40">
        <f t="shared" si="166"/>
        <v>12000</v>
      </c>
      <c r="BA565" s="40">
        <f t="shared" si="166"/>
        <v>15130</v>
      </c>
      <c r="BB565" s="40">
        <f t="shared" si="166"/>
        <v>15130</v>
      </c>
      <c r="BC565" s="40">
        <f t="shared" si="166"/>
        <v>15155</v>
      </c>
      <c r="BD565" s="40">
        <f t="shared" si="166"/>
        <v>10119.81</v>
      </c>
      <c r="BE565" s="40">
        <f t="shared" si="166"/>
        <v>144.08475483870967</v>
      </c>
      <c r="BF565" s="40">
        <f t="shared" si="166"/>
        <v>14150</v>
      </c>
      <c r="BG565" s="40">
        <f t="shared" si="166"/>
        <v>14150</v>
      </c>
      <c r="BH565" s="40">
        <f t="shared" si="166"/>
        <v>14150</v>
      </c>
    </row>
    <row r="566" spans="1:60" ht="15.75" customHeight="1">
      <c r="A566" s="35"/>
      <c r="B566" s="36"/>
      <c r="C566" s="36"/>
      <c r="D566" s="37"/>
      <c r="E566" s="387">
        <v>332</v>
      </c>
      <c r="F566" s="661" t="s">
        <v>83</v>
      </c>
      <c r="G566" s="389">
        <v>1</v>
      </c>
      <c r="H566" s="389">
        <v>0</v>
      </c>
      <c r="I566" s="397"/>
      <c r="J566" s="637">
        <v>7</v>
      </c>
      <c r="K566" s="389">
        <v>1</v>
      </c>
      <c r="L566" s="389">
        <v>2</v>
      </c>
      <c r="M566" s="863" t="s">
        <v>13</v>
      </c>
      <c r="N566" s="230"/>
      <c r="O566" s="397"/>
      <c r="P566" s="378">
        <v>41</v>
      </c>
      <c r="Q566" s="862" t="s">
        <v>868</v>
      </c>
      <c r="R566" s="234"/>
      <c r="S566" s="234"/>
      <c r="T566" s="234"/>
      <c r="U566" s="234"/>
      <c r="V566" s="235"/>
      <c r="W566" s="236"/>
      <c r="X566" s="234"/>
      <c r="Y566" s="234"/>
      <c r="Z566" s="234"/>
      <c r="AA566" s="234"/>
      <c r="AB566" s="234"/>
      <c r="AC566" s="237"/>
      <c r="AD566" s="237"/>
      <c r="AE566" s="234"/>
      <c r="AF566" s="234"/>
      <c r="AG566" s="234"/>
      <c r="AH566" s="234"/>
      <c r="AI566" s="234"/>
      <c r="AJ566" s="238"/>
      <c r="AK566" s="234"/>
      <c r="AL566" s="234"/>
      <c r="AM566" s="234"/>
      <c r="AN566" s="234"/>
      <c r="AO566" s="234"/>
      <c r="AP566" s="234"/>
      <c r="AQ566" s="234"/>
      <c r="AR566" s="238"/>
      <c r="AS566" s="234"/>
      <c r="AT566" s="234"/>
      <c r="AU566" s="234"/>
      <c r="AV566" s="234"/>
      <c r="AW566" s="234"/>
      <c r="AX566" s="234"/>
      <c r="AY566" s="234"/>
      <c r="AZ566" s="234"/>
      <c r="BA566" s="234"/>
      <c r="BB566" s="234"/>
      <c r="BC566" s="234"/>
      <c r="BD566" s="234"/>
      <c r="BE566" s="234"/>
      <c r="BF566" s="822"/>
      <c r="BG566" s="234"/>
      <c r="BH566" s="234"/>
    </row>
    <row r="567" spans="1:60" ht="15.75" customHeight="1">
      <c r="A567" s="35"/>
      <c r="B567" s="36"/>
      <c r="C567" s="36"/>
      <c r="D567" s="37"/>
      <c r="E567" s="615">
        <v>333</v>
      </c>
      <c r="F567" s="858" t="s">
        <v>83</v>
      </c>
      <c r="G567" s="209">
        <v>1</v>
      </c>
      <c r="H567" s="209">
        <v>0</v>
      </c>
      <c r="I567" s="340"/>
      <c r="J567" s="857">
        <v>7</v>
      </c>
      <c r="K567" s="45"/>
      <c r="L567" s="45"/>
      <c r="M567" s="859"/>
      <c r="N567" s="45"/>
      <c r="O567" s="340"/>
      <c r="P567" s="860">
        <v>41</v>
      </c>
      <c r="Q567" s="861" t="s">
        <v>193</v>
      </c>
      <c r="R567" s="340"/>
      <c r="S567" s="340"/>
      <c r="T567" s="340"/>
      <c r="U567" s="340"/>
      <c r="V567" s="340"/>
      <c r="W567" s="340"/>
      <c r="X567" s="340"/>
      <c r="Y567" s="340"/>
      <c r="Z567" s="340"/>
      <c r="AA567" s="340"/>
      <c r="AB567" s="340"/>
      <c r="AC567" s="340"/>
      <c r="AD567" s="340"/>
      <c r="AE567" s="340"/>
      <c r="AF567" s="340"/>
      <c r="AG567" s="340"/>
      <c r="AH567" s="340"/>
      <c r="AI567" s="340"/>
      <c r="AJ567" s="340"/>
      <c r="AK567" s="340"/>
      <c r="AL567" s="340"/>
      <c r="AM567" s="340"/>
      <c r="AN567" s="340"/>
      <c r="AO567" s="340"/>
      <c r="AP567" s="340"/>
      <c r="AQ567" s="340"/>
      <c r="AR567" s="340"/>
      <c r="AS567" s="340"/>
      <c r="AT567" s="340"/>
      <c r="AU567" s="48">
        <f aca="true" t="shared" si="167" ref="AU567:BC567">SUM(AU566)</f>
        <v>0</v>
      </c>
      <c r="AV567" s="48">
        <f t="shared" si="167"/>
        <v>0</v>
      </c>
      <c r="AW567" s="48">
        <f t="shared" si="167"/>
        <v>0</v>
      </c>
      <c r="AX567" s="48">
        <f t="shared" si="167"/>
        <v>0</v>
      </c>
      <c r="AY567" s="48">
        <f t="shared" si="167"/>
        <v>0</v>
      </c>
      <c r="AZ567" s="48">
        <f t="shared" si="167"/>
        <v>0</v>
      </c>
      <c r="BA567" s="48">
        <f t="shared" si="167"/>
        <v>0</v>
      </c>
      <c r="BB567" s="48">
        <f t="shared" si="167"/>
        <v>0</v>
      </c>
      <c r="BC567" s="48">
        <f t="shared" si="167"/>
        <v>0</v>
      </c>
      <c r="BD567" s="340"/>
      <c r="BE567" s="340"/>
      <c r="BF567" s="48">
        <f>SUM(BF566)</f>
        <v>0</v>
      </c>
      <c r="BG567" s="48">
        <f>SUM(BG566)</f>
        <v>0</v>
      </c>
      <c r="BH567" s="48">
        <f>SUM(BH566)</f>
        <v>0</v>
      </c>
    </row>
    <row r="568" spans="1:60" s="74" customFormat="1" ht="15.75" customHeight="1">
      <c r="A568" s="51">
        <v>5</v>
      </c>
      <c r="B568" s="52">
        <v>1</v>
      </c>
      <c r="C568" s="52"/>
      <c r="D568" s="3" t="s">
        <v>10</v>
      </c>
      <c r="E568" s="722">
        <v>334</v>
      </c>
      <c r="F568" s="967" t="s">
        <v>186</v>
      </c>
      <c r="G568" s="968"/>
      <c r="H568" s="968"/>
      <c r="I568" s="969"/>
      <c r="J568" s="934" t="s">
        <v>240</v>
      </c>
      <c r="K568" s="935"/>
      <c r="L568" s="935"/>
      <c r="M568" s="935"/>
      <c r="N568" s="935"/>
      <c r="O568" s="935"/>
      <c r="P568" s="936"/>
      <c r="Q568" s="719" t="s">
        <v>243</v>
      </c>
      <c r="R568" s="54">
        <f>R565</f>
        <v>10280</v>
      </c>
      <c r="S568" s="54">
        <v>0</v>
      </c>
      <c r="T568" s="54">
        <f>T565</f>
        <v>10280</v>
      </c>
      <c r="U568" s="54">
        <f>U565</f>
        <v>-10222.12</v>
      </c>
      <c r="V568" s="55">
        <f>V565</f>
        <v>7066.46</v>
      </c>
      <c r="W568" s="152">
        <f>V568/T568</f>
        <v>0.6873988326848249</v>
      </c>
      <c r="X568" s="54">
        <f>X565</f>
        <v>0</v>
      </c>
      <c r="Y568" s="54">
        <f>Y565</f>
        <v>10280</v>
      </c>
      <c r="Z568" s="54">
        <f>Z565</f>
        <v>10280</v>
      </c>
      <c r="AA568" s="54">
        <f>AA565</f>
        <v>10280</v>
      </c>
      <c r="AB568" s="54">
        <f>AB565</f>
        <v>10280</v>
      </c>
      <c r="AC568" s="2"/>
      <c r="AD568" s="2"/>
      <c r="AE568" s="54">
        <f>AE565</f>
        <v>0</v>
      </c>
      <c r="AF568" s="54">
        <f>AF565</f>
        <v>10222.12</v>
      </c>
      <c r="AG568" s="54">
        <f>AG565</f>
        <v>10280</v>
      </c>
      <c r="AH568" s="54">
        <f aca="true" t="shared" si="168" ref="AH568:AR568">AH565</f>
        <v>7816.82</v>
      </c>
      <c r="AI568" s="64">
        <f t="shared" si="168"/>
        <v>11161.05</v>
      </c>
      <c r="AJ568" s="64">
        <f t="shared" si="168"/>
        <v>10240</v>
      </c>
      <c r="AK568" s="64">
        <f t="shared" si="168"/>
        <v>13000</v>
      </c>
      <c r="AL568" s="64">
        <f t="shared" si="168"/>
        <v>13961.82</v>
      </c>
      <c r="AM568" s="64">
        <f t="shared" si="168"/>
        <v>12000</v>
      </c>
      <c r="AN568" s="64">
        <f t="shared" si="168"/>
        <v>12900</v>
      </c>
      <c r="AO568" s="64">
        <f t="shared" si="168"/>
        <v>12900</v>
      </c>
      <c r="AP568" s="64">
        <f t="shared" si="168"/>
        <v>117505</v>
      </c>
      <c r="AQ568" s="64">
        <f>AQ565</f>
        <v>117505</v>
      </c>
      <c r="AR568" s="54">
        <f t="shared" si="168"/>
        <v>12000</v>
      </c>
      <c r="AS568" s="64">
        <f>AS565</f>
        <v>17993.38</v>
      </c>
      <c r="AT568" s="64">
        <f>AT565</f>
        <v>12000</v>
      </c>
      <c r="AU568" s="64">
        <f aca="true" t="shared" si="169" ref="AU568:BC568">SUM(AU565+AU567)</f>
        <v>112441.8</v>
      </c>
      <c r="AV568" s="64">
        <f t="shared" si="169"/>
        <v>13467.4</v>
      </c>
      <c r="AW568" s="64">
        <f t="shared" si="169"/>
        <v>0</v>
      </c>
      <c r="AX568" s="64">
        <f t="shared" si="169"/>
        <v>8363.029999999999</v>
      </c>
      <c r="AY568" s="64">
        <f t="shared" si="169"/>
        <v>15130</v>
      </c>
      <c r="AZ568" s="64">
        <f t="shared" si="169"/>
        <v>12000</v>
      </c>
      <c r="BA568" s="64">
        <f t="shared" si="169"/>
        <v>15130</v>
      </c>
      <c r="BB568" s="64">
        <f t="shared" si="169"/>
        <v>15130</v>
      </c>
      <c r="BC568" s="64">
        <f t="shared" si="169"/>
        <v>15155</v>
      </c>
      <c r="BD568" s="64">
        <f>BD565</f>
        <v>10119.81</v>
      </c>
      <c r="BE568" s="64">
        <f>BE565</f>
        <v>144.08475483870967</v>
      </c>
      <c r="BF568" s="64">
        <f>SUM(BF565+BF567)</f>
        <v>14150</v>
      </c>
      <c r="BG568" s="64">
        <f>SUM(BG565+BG567)</f>
        <v>14150</v>
      </c>
      <c r="BH568" s="64">
        <f>SUM(BH565+BH567)</f>
        <v>14150</v>
      </c>
    </row>
    <row r="569" spans="1:60" s="74" customFormat="1" ht="10.5" customHeight="1">
      <c r="A569" s="537"/>
      <c r="B569" s="538"/>
      <c r="C569" s="538"/>
      <c r="D569" s="538"/>
      <c r="E569" s="543"/>
      <c r="F569" s="543"/>
      <c r="G569" s="543"/>
      <c r="H569" s="543"/>
      <c r="I569" s="543"/>
      <c r="J569" s="543"/>
      <c r="K569" s="543"/>
      <c r="L569" s="543"/>
      <c r="M569" s="543"/>
      <c r="N569" s="543"/>
      <c r="O569" s="543"/>
      <c r="P569" s="543"/>
      <c r="Q569" s="543"/>
      <c r="R569" s="538"/>
      <c r="S569" s="538"/>
      <c r="T569" s="538"/>
      <c r="U569" s="538"/>
      <c r="V569" s="538"/>
      <c r="W569" s="538"/>
      <c r="X569" s="539"/>
      <c r="Y569" s="538"/>
      <c r="Z569" s="538"/>
      <c r="AA569" s="538"/>
      <c r="AB569" s="538"/>
      <c r="AC569" s="511"/>
      <c r="AD569" s="511"/>
      <c r="AE569" s="538"/>
      <c r="AF569" s="538"/>
      <c r="AG569" s="539"/>
      <c r="AH569" s="539"/>
      <c r="AI569" s="539"/>
      <c r="AJ569" s="540"/>
      <c r="AK569" s="540"/>
      <c r="AL569" s="539"/>
      <c r="AM569" s="539"/>
      <c r="AN569" s="539"/>
      <c r="AO569" s="539"/>
      <c r="AP569" s="539"/>
      <c r="AQ569" s="539"/>
      <c r="AR569" s="540"/>
      <c r="AS569" s="539"/>
      <c r="AT569" s="539"/>
      <c r="AU569" s="540"/>
      <c r="AV569" s="539"/>
      <c r="AW569" s="539"/>
      <c r="AX569" s="539"/>
      <c r="AY569" s="783"/>
      <c r="AZ569" s="539"/>
      <c r="BA569" s="665"/>
      <c r="BB569" s="665"/>
      <c r="BC569" s="783"/>
      <c r="BD569" s="539"/>
      <c r="BE569" s="726"/>
      <c r="BF569" s="185"/>
      <c r="BG569" s="185"/>
      <c r="BH569" s="185"/>
    </row>
    <row r="570" spans="7:60" s="74" customFormat="1" ht="18.75" customHeight="1" hidden="1">
      <c r="G570" s="74" t="s">
        <v>244</v>
      </c>
      <c r="Q570" s="74" t="s">
        <v>127</v>
      </c>
      <c r="R570" s="75"/>
      <c r="S570" s="75"/>
      <c r="T570" s="75"/>
      <c r="U570" s="76"/>
      <c r="V570" s="76"/>
      <c r="W570" s="76"/>
      <c r="X570" s="75"/>
      <c r="Y570" s="75"/>
      <c r="Z570" s="75"/>
      <c r="AA570" s="75"/>
      <c r="AB570" s="75"/>
      <c r="AE570" s="75"/>
      <c r="AF570" s="75"/>
      <c r="AG570" s="75"/>
      <c r="AH570" s="75"/>
      <c r="AI570" s="75"/>
      <c r="AJ570" s="75"/>
      <c r="AK570" s="75"/>
      <c r="AL570" s="200"/>
      <c r="AM570" s="200"/>
      <c r="AN570" s="200"/>
      <c r="AO570" s="200"/>
      <c r="AP570" s="200"/>
      <c r="AQ570" s="200"/>
      <c r="AR570" s="75"/>
      <c r="AS570" s="200"/>
      <c r="AT570" s="200"/>
      <c r="AU570" s="75"/>
      <c r="AV570" s="75"/>
      <c r="AW570" s="75"/>
      <c r="AX570" s="75"/>
      <c r="AY570" s="774"/>
      <c r="AZ570" s="75"/>
      <c r="BA570" s="75"/>
      <c r="BB570" s="75"/>
      <c r="BC570" s="774"/>
      <c r="BD570" s="75"/>
      <c r="BE570" s="726"/>
      <c r="BF570" s="185"/>
      <c r="BG570" s="185"/>
      <c r="BH570" s="185"/>
    </row>
    <row r="571" spans="10:60" s="74" customFormat="1" ht="10.5" customHeight="1" hidden="1">
      <c r="J571" s="72"/>
      <c r="R571" s="75"/>
      <c r="S571" s="75"/>
      <c r="T571" s="75"/>
      <c r="U571" s="76"/>
      <c r="V571" s="76"/>
      <c r="W571" s="76"/>
      <c r="X571" s="75"/>
      <c r="Y571" s="75"/>
      <c r="Z571" s="75"/>
      <c r="AA571" s="75"/>
      <c r="AB571" s="75"/>
      <c r="AC571" s="72"/>
      <c r="AD571" s="72"/>
      <c r="AE571" s="75"/>
      <c r="AF571" s="75"/>
      <c r="AG571" s="75"/>
      <c r="AH571" s="75"/>
      <c r="AI571" s="75"/>
      <c r="AJ571" s="75"/>
      <c r="AK571" s="75"/>
      <c r="AL571" s="200"/>
      <c r="AM571" s="200"/>
      <c r="AN571" s="200"/>
      <c r="AO571" s="200"/>
      <c r="AP571" s="200"/>
      <c r="AQ571" s="200"/>
      <c r="AR571" s="75"/>
      <c r="AS571" s="200"/>
      <c r="AT571" s="200"/>
      <c r="AU571" s="75"/>
      <c r="AV571" s="75"/>
      <c r="AW571" s="75"/>
      <c r="AX571" s="75"/>
      <c r="AY571" s="774"/>
      <c r="AZ571" s="75"/>
      <c r="BA571" s="75"/>
      <c r="BB571" s="75"/>
      <c r="BC571" s="774"/>
      <c r="BD571" s="75"/>
      <c r="BE571" s="726"/>
      <c r="BF571" s="185"/>
      <c r="BG571" s="185"/>
      <c r="BH571" s="185"/>
    </row>
    <row r="572" spans="1:60" s="72" customFormat="1" ht="15.75" customHeight="1" hidden="1">
      <c r="A572" s="286" t="s">
        <v>305</v>
      </c>
      <c r="B572" s="248"/>
      <c r="C572" s="248"/>
      <c r="D572" s="248"/>
      <c r="E572" s="379"/>
      <c r="F572" s="973" t="s">
        <v>305</v>
      </c>
      <c r="G572" s="974"/>
      <c r="H572" s="974"/>
      <c r="I572" s="974"/>
      <c r="J572" s="974"/>
      <c r="K572" s="974"/>
      <c r="L572" s="962"/>
      <c r="M572" s="970" t="s">
        <v>399</v>
      </c>
      <c r="N572" s="971"/>
      <c r="O572" s="971"/>
      <c r="P572" s="971"/>
      <c r="Q572" s="971"/>
      <c r="R572" s="971"/>
      <c r="S572" s="971"/>
      <c r="T572" s="971"/>
      <c r="U572" s="971"/>
      <c r="V572" s="971"/>
      <c r="W572" s="971"/>
      <c r="X572" s="971"/>
      <c r="Y572" s="971"/>
      <c r="Z572" s="971"/>
      <c r="AA572" s="971"/>
      <c r="AB572" s="971"/>
      <c r="AC572" s="971"/>
      <c r="AD572" s="971"/>
      <c r="AE572" s="971"/>
      <c r="AF572" s="971"/>
      <c r="AG572" s="971"/>
      <c r="AH572" s="971"/>
      <c r="AI572" s="971"/>
      <c r="AJ572" s="971"/>
      <c r="AK572" s="971"/>
      <c r="AL572" s="971"/>
      <c r="AM572" s="971"/>
      <c r="AN572" s="971"/>
      <c r="AO572" s="971"/>
      <c r="AP572" s="971"/>
      <c r="AQ572" s="971"/>
      <c r="AR572" s="971"/>
      <c r="AS572" s="971"/>
      <c r="AT572" s="971"/>
      <c r="AU572" s="971"/>
      <c r="AV572" s="971"/>
      <c r="AW572" s="971"/>
      <c r="AX572" s="971"/>
      <c r="AY572" s="971"/>
      <c r="AZ572" s="972"/>
      <c r="BA572" s="667"/>
      <c r="BB572" s="667"/>
      <c r="BC572" s="796"/>
      <c r="BD572" s="667"/>
      <c r="BE572" s="727"/>
      <c r="BF572" s="823"/>
      <c r="BG572" s="823"/>
      <c r="BH572" s="823"/>
    </row>
    <row r="573" spans="1:60" s="507" customFormat="1" ht="15.75" customHeight="1" hidden="1">
      <c r="A573" s="269" t="s">
        <v>306</v>
      </c>
      <c r="B573" s="267"/>
      <c r="C573" s="267"/>
      <c r="D573" s="267"/>
      <c r="E573" s="380"/>
      <c r="F573" s="973" t="s">
        <v>306</v>
      </c>
      <c r="G573" s="974"/>
      <c r="H573" s="974"/>
      <c r="I573" s="974"/>
      <c r="J573" s="974"/>
      <c r="K573" s="974"/>
      <c r="L573" s="962"/>
      <c r="M573" s="975" t="s">
        <v>347</v>
      </c>
      <c r="N573" s="976"/>
      <c r="O573" s="976"/>
      <c r="P573" s="976"/>
      <c r="Q573" s="976"/>
      <c r="R573" s="976"/>
      <c r="S573" s="976"/>
      <c r="T573" s="976"/>
      <c r="U573" s="976"/>
      <c r="V573" s="976"/>
      <c r="W573" s="976"/>
      <c r="X573" s="976"/>
      <c r="Y573" s="976"/>
      <c r="Z573" s="976"/>
      <c r="AA573" s="976"/>
      <c r="AB573" s="976"/>
      <c r="AC573" s="976"/>
      <c r="AD573" s="976"/>
      <c r="AE573" s="976"/>
      <c r="AF573" s="976"/>
      <c r="AG573" s="976"/>
      <c r="AH573" s="976"/>
      <c r="AI573" s="976"/>
      <c r="AJ573" s="976"/>
      <c r="AK573" s="976"/>
      <c r="AL573" s="976"/>
      <c r="AM573" s="976"/>
      <c r="AN573" s="976"/>
      <c r="AO573" s="976"/>
      <c r="AP573" s="976"/>
      <c r="AQ573" s="976"/>
      <c r="AR573" s="976"/>
      <c r="AS573" s="976"/>
      <c r="AT573" s="976"/>
      <c r="AU573" s="976"/>
      <c r="AV573" s="976"/>
      <c r="AW573" s="976"/>
      <c r="AX573" s="976"/>
      <c r="AY573" s="976"/>
      <c r="AZ573" s="977"/>
      <c r="BA573" s="569"/>
      <c r="BB573" s="569"/>
      <c r="BC573" s="798"/>
      <c r="BD573" s="569"/>
      <c r="BE573" s="729"/>
      <c r="BF573" s="515"/>
      <c r="BG573" s="515"/>
      <c r="BH573" s="515"/>
    </row>
    <row r="574" spans="1:60" s="1" customFormat="1" ht="15.75" customHeight="1" hidden="1">
      <c r="A574" s="270" t="s">
        <v>307</v>
      </c>
      <c r="B574" s="267"/>
      <c r="C574" s="267"/>
      <c r="D574" s="267"/>
      <c r="E574" s="379"/>
      <c r="F574" s="973" t="s">
        <v>307</v>
      </c>
      <c r="G574" s="974"/>
      <c r="H574" s="974"/>
      <c r="I574" s="974"/>
      <c r="J574" s="974"/>
      <c r="K574" s="974"/>
      <c r="L574" s="962"/>
      <c r="M574" s="970" t="s">
        <v>308</v>
      </c>
      <c r="N574" s="971"/>
      <c r="O574" s="971"/>
      <c r="P574" s="971"/>
      <c r="Q574" s="971"/>
      <c r="R574" s="971"/>
      <c r="S574" s="971"/>
      <c r="T574" s="971"/>
      <c r="U574" s="971"/>
      <c r="V574" s="971"/>
      <c r="W574" s="971"/>
      <c r="X574" s="971"/>
      <c r="Y574" s="971"/>
      <c r="Z574" s="971"/>
      <c r="AA574" s="971"/>
      <c r="AB574" s="971"/>
      <c r="AC574" s="971"/>
      <c r="AD574" s="971"/>
      <c r="AE574" s="971"/>
      <c r="AF574" s="971"/>
      <c r="AG574" s="971"/>
      <c r="AH574" s="971"/>
      <c r="AI574" s="971"/>
      <c r="AJ574" s="971"/>
      <c r="AK574" s="971"/>
      <c r="AL574" s="971"/>
      <c r="AM574" s="971"/>
      <c r="AN574" s="971"/>
      <c r="AO574" s="971"/>
      <c r="AP574" s="971"/>
      <c r="AQ574" s="971"/>
      <c r="AR574" s="971"/>
      <c r="AS574" s="971"/>
      <c r="AT574" s="971"/>
      <c r="AU574" s="971"/>
      <c r="AV574" s="971"/>
      <c r="AW574" s="971"/>
      <c r="AX574" s="971"/>
      <c r="AY574" s="971"/>
      <c r="AZ574" s="972"/>
      <c r="BA574" s="251"/>
      <c r="BB574" s="251"/>
      <c r="BC574" s="776"/>
      <c r="BD574" s="251"/>
      <c r="BE574" s="728"/>
      <c r="BF574" s="186"/>
      <c r="BG574" s="186"/>
      <c r="BH574" s="186"/>
    </row>
    <row r="575" spans="1:60" s="507" customFormat="1" ht="12" customHeight="1" hidden="1" thickBot="1">
      <c r="A575" s="571"/>
      <c r="B575" s="565"/>
      <c r="C575" s="565"/>
      <c r="D575" s="565"/>
      <c r="E575" s="566"/>
      <c r="F575" s="566"/>
      <c r="G575" s="566"/>
      <c r="H575" s="566"/>
      <c r="I575" s="566"/>
      <c r="J575" s="572"/>
      <c r="K575" s="572"/>
      <c r="L575" s="572"/>
      <c r="M575" s="572"/>
      <c r="N575" s="572"/>
      <c r="O575" s="572"/>
      <c r="P575" s="572"/>
      <c r="Q575" s="573"/>
      <c r="R575" s="505"/>
      <c r="S575" s="505"/>
      <c r="T575" s="505"/>
      <c r="U575" s="506"/>
      <c r="V575" s="506"/>
      <c r="W575" s="506"/>
      <c r="X575" s="505"/>
      <c r="Y575" s="505"/>
      <c r="Z575" s="505"/>
      <c r="AA575" s="505"/>
      <c r="AB575" s="505"/>
      <c r="AC575" s="569"/>
      <c r="AD575" s="569"/>
      <c r="AE575" s="505"/>
      <c r="AF575" s="505"/>
      <c r="AG575" s="505"/>
      <c r="AH575" s="505"/>
      <c r="AI575" s="505"/>
      <c r="AJ575" s="505"/>
      <c r="AK575" s="505"/>
      <c r="AL575" s="508"/>
      <c r="AM575" s="508"/>
      <c r="AN575" s="508"/>
      <c r="AO575" s="508"/>
      <c r="AP575" s="517"/>
      <c r="AQ575" s="509"/>
      <c r="AR575" s="505"/>
      <c r="AS575" s="508"/>
      <c r="AT575" s="508"/>
      <c r="AU575" s="505"/>
      <c r="AV575" s="505"/>
      <c r="AW575" s="505"/>
      <c r="AX575" s="505"/>
      <c r="AY575" s="775"/>
      <c r="AZ575" s="505"/>
      <c r="BA575" s="505"/>
      <c r="BB575" s="505"/>
      <c r="BC575" s="775"/>
      <c r="BD575" s="505"/>
      <c r="BE575" s="729"/>
      <c r="BF575" s="515"/>
      <c r="BG575" s="515"/>
      <c r="BH575" s="515"/>
    </row>
    <row r="576" spans="1:56" ht="39" customHeight="1" hidden="1" thickBot="1">
      <c r="A576" s="886" t="s">
        <v>0</v>
      </c>
      <c r="B576" s="886"/>
      <c r="C576" s="886"/>
      <c r="D576" s="10" t="s">
        <v>1</v>
      </c>
      <c r="E576" s="412" t="s">
        <v>574</v>
      </c>
      <c r="F576" s="887" t="s">
        <v>196</v>
      </c>
      <c r="G576" s="888"/>
      <c r="H576" s="888"/>
      <c r="I576" s="889"/>
      <c r="J576" s="890" t="s">
        <v>195</v>
      </c>
      <c r="K576" s="888"/>
      <c r="L576" s="888"/>
      <c r="M576" s="888"/>
      <c r="N576" s="888"/>
      <c r="O576" s="891"/>
      <c r="P576" s="414" t="s">
        <v>311</v>
      </c>
      <c r="Q576" s="413" t="s">
        <v>302</v>
      </c>
      <c r="R576" s="408" t="s">
        <v>377</v>
      </c>
      <c r="S576" s="408" t="s">
        <v>179</v>
      </c>
      <c r="T576" s="408" t="s">
        <v>378</v>
      </c>
      <c r="U576" s="409" t="s">
        <v>180</v>
      </c>
      <c r="V576" s="409" t="s">
        <v>379</v>
      </c>
      <c r="W576" s="409" t="s">
        <v>381</v>
      </c>
      <c r="X576" s="408"/>
      <c r="Y576" s="408" t="s">
        <v>421</v>
      </c>
      <c r="Z576" s="410" t="s">
        <v>427</v>
      </c>
      <c r="AA576" s="408" t="s">
        <v>181</v>
      </c>
      <c r="AB576" s="408" t="s">
        <v>380</v>
      </c>
      <c r="AC576" s="411"/>
      <c r="AD576" s="411"/>
      <c r="AE576" s="410" t="s">
        <v>422</v>
      </c>
      <c r="AF576" s="410" t="s">
        <v>437</v>
      </c>
      <c r="AG576" s="410" t="s">
        <v>436</v>
      </c>
      <c r="AH576" s="415" t="s">
        <v>434</v>
      </c>
      <c r="AI576" s="417" t="s">
        <v>465</v>
      </c>
      <c r="AJ576" s="416" t="s">
        <v>435</v>
      </c>
      <c r="AK576" s="410" t="s">
        <v>507</v>
      </c>
      <c r="AL576" s="415" t="s">
        <v>506</v>
      </c>
      <c r="AM576" s="417" t="s">
        <v>571</v>
      </c>
      <c r="AN576" s="427" t="s">
        <v>577</v>
      </c>
      <c r="AO576" s="417" t="s">
        <v>583</v>
      </c>
      <c r="AP576" s="428" t="s">
        <v>591</v>
      </c>
      <c r="AQ576" s="428" t="s">
        <v>644</v>
      </c>
      <c r="AR576" s="426" t="s">
        <v>650</v>
      </c>
      <c r="AS576" s="417" t="s">
        <v>657</v>
      </c>
      <c r="AT576" s="632" t="s">
        <v>732</v>
      </c>
      <c r="AU576" s="640" t="s">
        <v>747</v>
      </c>
      <c r="AV576" s="640" t="s">
        <v>784</v>
      </c>
      <c r="AW576" s="646" t="s">
        <v>785</v>
      </c>
      <c r="AX576" s="498" t="s">
        <v>758</v>
      </c>
      <c r="AY576" s="772" t="s">
        <v>801</v>
      </c>
      <c r="AZ576" s="715" t="s">
        <v>605</v>
      </c>
      <c r="BA576" s="716" t="s">
        <v>781</v>
      </c>
      <c r="BB576" s="716" t="s">
        <v>782</v>
      </c>
      <c r="BC576" s="772" t="s">
        <v>802</v>
      </c>
      <c r="BD576" s="714" t="s">
        <v>803</v>
      </c>
    </row>
    <row r="577" spans="1:60" s="507" customFormat="1" ht="0.75" customHeight="1" hidden="1">
      <c r="A577" s="12">
        <v>5</v>
      </c>
      <c r="B577" s="13">
        <v>2</v>
      </c>
      <c r="C577" s="13"/>
      <c r="D577" s="11" t="s">
        <v>3</v>
      </c>
      <c r="E577" s="189">
        <v>300</v>
      </c>
      <c r="F577" s="10" t="s">
        <v>83</v>
      </c>
      <c r="G577" s="11" t="s">
        <v>11</v>
      </c>
      <c r="H577" s="11" t="s">
        <v>2</v>
      </c>
      <c r="I577" s="11"/>
      <c r="J577" s="10" t="s">
        <v>24</v>
      </c>
      <c r="K577" s="11" t="s">
        <v>5</v>
      </c>
      <c r="L577" s="11" t="s">
        <v>24</v>
      </c>
      <c r="M577" s="11" t="s">
        <v>13</v>
      </c>
      <c r="N577" s="11"/>
      <c r="O577" s="11"/>
      <c r="P577" s="341">
        <v>46</v>
      </c>
      <c r="Q577" s="79" t="s">
        <v>127</v>
      </c>
      <c r="R577" s="32">
        <v>57000</v>
      </c>
      <c r="S577" s="32">
        <v>-50000</v>
      </c>
      <c r="T577" s="33">
        <v>56160</v>
      </c>
      <c r="U577" s="34">
        <v>0</v>
      </c>
      <c r="V577" s="34">
        <f>U577*-1</f>
        <v>0</v>
      </c>
      <c r="W577" s="143">
        <f>V577/T577</f>
        <v>0</v>
      </c>
      <c r="X577" s="32">
        <v>-56160</v>
      </c>
      <c r="Y577" s="32">
        <v>58000</v>
      </c>
      <c r="Z577" s="32">
        <v>58000</v>
      </c>
      <c r="AA577" s="32">
        <v>0</v>
      </c>
      <c r="AB577" s="32">
        <v>0</v>
      </c>
      <c r="AC577" s="4"/>
      <c r="AD577" s="158">
        <f>Y577</f>
        <v>58000</v>
      </c>
      <c r="AE577" s="32"/>
      <c r="AF577" s="32"/>
      <c r="AG577" s="32">
        <f>Z577+AE577</f>
        <v>58000</v>
      </c>
      <c r="AH577" s="32">
        <v>48800.74</v>
      </c>
      <c r="AI577" s="32">
        <v>17640.81</v>
      </c>
      <c r="AJ577" s="67">
        <v>0</v>
      </c>
      <c r="AK577" s="67"/>
      <c r="AL577" s="32"/>
      <c r="AM577" s="32">
        <v>0</v>
      </c>
      <c r="AN577" s="32">
        <v>0</v>
      </c>
      <c r="AO577" s="32">
        <v>0</v>
      </c>
      <c r="AP577" s="32">
        <v>0</v>
      </c>
      <c r="AQ577" s="32">
        <v>0</v>
      </c>
      <c r="AR577" s="67">
        <v>0</v>
      </c>
      <c r="AS577" s="32"/>
      <c r="AT577" s="32"/>
      <c r="AU577" s="32"/>
      <c r="AV577" s="32"/>
      <c r="AW577" s="32"/>
      <c r="AX577" s="32"/>
      <c r="AY577" s="234"/>
      <c r="AZ577" s="32"/>
      <c r="BA577" s="119"/>
      <c r="BB577" s="119"/>
      <c r="BC577" s="234"/>
      <c r="BD577" s="32"/>
      <c r="BE577" s="729"/>
      <c r="BF577" s="515"/>
      <c r="BG577" s="515"/>
      <c r="BH577" s="515"/>
    </row>
    <row r="578" spans="1:60" s="1" customFormat="1" ht="15.75" hidden="1">
      <c r="A578" s="12">
        <v>5</v>
      </c>
      <c r="B578" s="13">
        <v>2</v>
      </c>
      <c r="C578" s="13"/>
      <c r="D578" s="11" t="s">
        <v>3</v>
      </c>
      <c r="E578" s="189">
        <v>301</v>
      </c>
      <c r="F578" s="10" t="s">
        <v>83</v>
      </c>
      <c r="G578" s="11" t="s">
        <v>11</v>
      </c>
      <c r="H578" s="11" t="s">
        <v>2</v>
      </c>
      <c r="I578" s="11"/>
      <c r="J578" s="10" t="s">
        <v>24</v>
      </c>
      <c r="K578" s="11" t="s">
        <v>5</v>
      </c>
      <c r="L578" s="11" t="s">
        <v>24</v>
      </c>
      <c r="M578" s="11" t="s">
        <v>13</v>
      </c>
      <c r="N578" s="11">
        <v>1</v>
      </c>
      <c r="O578" s="11"/>
      <c r="P578" s="182">
        <v>44</v>
      </c>
      <c r="Q578" s="21" t="s">
        <v>445</v>
      </c>
      <c r="R578" s="32">
        <v>57000</v>
      </c>
      <c r="S578" s="32">
        <v>-50000</v>
      </c>
      <c r="T578" s="33">
        <v>56160</v>
      </c>
      <c r="U578" s="34">
        <v>0</v>
      </c>
      <c r="V578" s="34">
        <f>U578*-1</f>
        <v>0</v>
      </c>
      <c r="W578" s="143">
        <f>V578/T578</f>
        <v>0</v>
      </c>
      <c r="X578" s="32">
        <v>-56160</v>
      </c>
      <c r="Y578" s="32">
        <v>58000</v>
      </c>
      <c r="Z578" s="32">
        <v>58000</v>
      </c>
      <c r="AA578" s="32">
        <v>0</v>
      </c>
      <c r="AB578" s="32">
        <v>0</v>
      </c>
      <c r="AC578" s="4"/>
      <c r="AD578" s="158">
        <f>Y578</f>
        <v>58000</v>
      </c>
      <c r="AE578" s="32"/>
      <c r="AF578" s="32"/>
      <c r="AG578" s="32"/>
      <c r="AH578" s="32">
        <v>70938.46</v>
      </c>
      <c r="AI578" s="32"/>
      <c r="AJ578" s="67">
        <f>AG578</f>
        <v>0</v>
      </c>
      <c r="AK578" s="67"/>
      <c r="AL578" s="32"/>
      <c r="AM578" s="32">
        <v>0</v>
      </c>
      <c r="AN578" s="32">
        <v>0</v>
      </c>
      <c r="AO578" s="32">
        <v>0</v>
      </c>
      <c r="AP578" s="32">
        <v>0</v>
      </c>
      <c r="AQ578" s="32"/>
      <c r="AR578" s="67">
        <f>AM578</f>
        <v>0</v>
      </c>
      <c r="AS578" s="32"/>
      <c r="AT578" s="32"/>
      <c r="AU578" s="32"/>
      <c r="AV578" s="32"/>
      <c r="AW578" s="32"/>
      <c r="AX578" s="32"/>
      <c r="AY578" s="234"/>
      <c r="AZ578" s="32"/>
      <c r="BA578" s="32"/>
      <c r="BB578" s="32"/>
      <c r="BC578" s="234"/>
      <c r="BD578" s="32"/>
      <c r="BE578" s="728"/>
      <c r="BF578" s="186"/>
      <c r="BG578" s="186"/>
      <c r="BH578" s="186"/>
    </row>
    <row r="579" spans="1:56" ht="15.75" customHeight="1" hidden="1">
      <c r="A579" s="12"/>
      <c r="B579" s="13"/>
      <c r="C579" s="13"/>
      <c r="D579" s="11"/>
      <c r="E579" s="189">
        <v>301</v>
      </c>
      <c r="F579" s="10" t="s">
        <v>83</v>
      </c>
      <c r="G579" s="11" t="s">
        <v>11</v>
      </c>
      <c r="H579" s="11" t="s">
        <v>2</v>
      </c>
      <c r="I579" s="11"/>
      <c r="J579" s="10" t="s">
        <v>24</v>
      </c>
      <c r="K579" s="11" t="s">
        <v>5</v>
      </c>
      <c r="L579" s="11" t="s">
        <v>24</v>
      </c>
      <c r="M579" s="11" t="s">
        <v>13</v>
      </c>
      <c r="N579" s="11">
        <v>2</v>
      </c>
      <c r="O579" s="346"/>
      <c r="P579" s="341">
        <v>46</v>
      </c>
      <c r="Q579" s="21" t="s">
        <v>564</v>
      </c>
      <c r="R579" s="32"/>
      <c r="S579" s="32"/>
      <c r="T579" s="33"/>
      <c r="U579" s="34"/>
      <c r="V579" s="34"/>
      <c r="W579" s="143"/>
      <c r="X579" s="32"/>
      <c r="Y579" s="32"/>
      <c r="Z579" s="32"/>
      <c r="AA579" s="32"/>
      <c r="AB579" s="32"/>
      <c r="AD579" s="158"/>
      <c r="AE579" s="32"/>
      <c r="AF579" s="32"/>
      <c r="AG579" s="32"/>
      <c r="AH579" s="32"/>
      <c r="AI579" s="32"/>
      <c r="AJ579" s="67"/>
      <c r="AK579" s="67"/>
      <c r="AL579" s="32"/>
      <c r="AM579" s="32">
        <v>5000</v>
      </c>
      <c r="AN579" s="32">
        <v>5000</v>
      </c>
      <c r="AO579" s="32">
        <v>5000</v>
      </c>
      <c r="AP579" s="32">
        <v>5000</v>
      </c>
      <c r="AQ579" s="32">
        <v>0</v>
      </c>
      <c r="AR579" s="67">
        <v>0</v>
      </c>
      <c r="AS579" s="32"/>
      <c r="AT579" s="32"/>
      <c r="AU579" s="32"/>
      <c r="AV579" s="32"/>
      <c r="AW579" s="32"/>
      <c r="AX579" s="32"/>
      <c r="AY579" s="234"/>
      <c r="AZ579" s="32"/>
      <c r="BA579" s="32">
        <v>0</v>
      </c>
      <c r="BB579" s="32">
        <v>0</v>
      </c>
      <c r="BC579" s="234"/>
      <c r="BD579" s="234">
        <v>0</v>
      </c>
    </row>
    <row r="580" spans="1:56" ht="15.75" customHeight="1" hidden="1">
      <c r="A580" s="43">
        <v>5</v>
      </c>
      <c r="B580" s="44">
        <v>2</v>
      </c>
      <c r="C580" s="44"/>
      <c r="D580" s="45" t="s">
        <v>3</v>
      </c>
      <c r="E580" s="44">
        <v>302</v>
      </c>
      <c r="F580" s="46" t="s">
        <v>83</v>
      </c>
      <c r="G580" s="45" t="s">
        <v>11</v>
      </c>
      <c r="H580" s="45" t="s">
        <v>2</v>
      </c>
      <c r="I580" s="45"/>
      <c r="J580" s="46" t="s">
        <v>24</v>
      </c>
      <c r="K580" s="45"/>
      <c r="L580" s="45"/>
      <c r="M580" s="45"/>
      <c r="N580" s="45"/>
      <c r="O580" s="329"/>
      <c r="P580" s="340"/>
      <c r="Q580" s="83" t="s">
        <v>193</v>
      </c>
      <c r="R580" s="48" t="e">
        <f>#REF!</f>
        <v>#REF!</v>
      </c>
      <c r="S580" s="48" t="e">
        <f>#REF!</f>
        <v>#REF!</v>
      </c>
      <c r="T580" s="48" t="e">
        <f>#REF!</f>
        <v>#REF!</v>
      </c>
      <c r="U580" s="48" t="e">
        <f>#REF!</f>
        <v>#REF!</v>
      </c>
      <c r="V580" s="49" t="e">
        <f>#REF!</f>
        <v>#REF!</v>
      </c>
      <c r="W580" s="149" t="e">
        <f>V580/T580</f>
        <v>#REF!</v>
      </c>
      <c r="X580" s="48" t="e">
        <f>#REF!</f>
        <v>#REF!</v>
      </c>
      <c r="Y580" s="48">
        <f aca="true" t="shared" si="170" ref="Y580:AE580">Y578</f>
        <v>58000</v>
      </c>
      <c r="Z580" s="48">
        <f t="shared" si="170"/>
        <v>58000</v>
      </c>
      <c r="AA580" s="48">
        <f t="shared" si="170"/>
        <v>0</v>
      </c>
      <c r="AB580" s="48">
        <f t="shared" si="170"/>
        <v>0</v>
      </c>
      <c r="AC580" s="48">
        <f t="shared" si="170"/>
        <v>0</v>
      </c>
      <c r="AD580" s="48">
        <f t="shared" si="170"/>
        <v>58000</v>
      </c>
      <c r="AE580" s="48">
        <f t="shared" si="170"/>
        <v>0</v>
      </c>
      <c r="AF580" s="48">
        <f>SUM(AF577:AF578)</f>
        <v>0</v>
      </c>
      <c r="AG580" s="48">
        <f>SUM(AG577:AG578)</f>
        <v>58000</v>
      </c>
      <c r="AH580" s="48">
        <f>SUM(AH577:AH579)</f>
        <v>119739.20000000001</v>
      </c>
      <c r="AI580" s="48">
        <f>SUM(AI577:AI579)</f>
        <v>17640.81</v>
      </c>
      <c r="AJ580" s="178">
        <f>SUM(AJ577:AJ578)</f>
        <v>0</v>
      </c>
      <c r="AK580" s="48">
        <f aca="true" t="shared" si="171" ref="AK580:AZ580">SUM(AK577:AK579)</f>
        <v>0</v>
      </c>
      <c r="AL580" s="48">
        <f t="shared" si="171"/>
        <v>0</v>
      </c>
      <c r="AM580" s="48">
        <f t="shared" si="171"/>
        <v>5000</v>
      </c>
      <c r="AN580" s="48">
        <f t="shared" si="171"/>
        <v>5000</v>
      </c>
      <c r="AO580" s="48">
        <f t="shared" si="171"/>
        <v>5000</v>
      </c>
      <c r="AP580" s="48">
        <f t="shared" si="171"/>
        <v>5000</v>
      </c>
      <c r="AQ580" s="48">
        <f t="shared" si="171"/>
        <v>0</v>
      </c>
      <c r="AR580" s="178">
        <f t="shared" si="171"/>
        <v>0</v>
      </c>
      <c r="AS580" s="48">
        <f t="shared" si="171"/>
        <v>0</v>
      </c>
      <c r="AT580" s="48">
        <f t="shared" si="171"/>
        <v>0</v>
      </c>
      <c r="AU580" s="48">
        <f t="shared" si="171"/>
        <v>0</v>
      </c>
      <c r="AV580" s="48">
        <f t="shared" si="171"/>
        <v>0</v>
      </c>
      <c r="AW580" s="48">
        <f>SUM(AW577:AW579)</f>
        <v>0</v>
      </c>
      <c r="AX580" s="48">
        <f>SUM(AX577:AX579)</f>
        <v>0</v>
      </c>
      <c r="AY580" s="234">
        <f t="shared" si="171"/>
        <v>0</v>
      </c>
      <c r="AZ580" s="48">
        <f t="shared" si="171"/>
        <v>0</v>
      </c>
      <c r="BA580" s="48">
        <f>SUM(BA577:BA579)</f>
        <v>0</v>
      </c>
      <c r="BB580" s="48">
        <f>SUM(BB577:BB579)</f>
        <v>0</v>
      </c>
      <c r="BC580" s="234">
        <f>SUM(BC577:BC579)</f>
        <v>0</v>
      </c>
      <c r="BD580" s="48">
        <f>SUM(BD577:BD579)</f>
        <v>0</v>
      </c>
    </row>
    <row r="581" spans="1:56" ht="15.75" customHeight="1" hidden="1">
      <c r="A581" s="89">
        <v>5</v>
      </c>
      <c r="B581" s="90">
        <v>2</v>
      </c>
      <c r="C581" s="90"/>
      <c r="D581" s="91" t="s">
        <v>3</v>
      </c>
      <c r="E581" s="656">
        <v>303</v>
      </c>
      <c r="F581" s="941" t="s">
        <v>186</v>
      </c>
      <c r="G581" s="942"/>
      <c r="H581" s="942"/>
      <c r="I581" s="943"/>
      <c r="J581" s="944" t="s">
        <v>244</v>
      </c>
      <c r="K581" s="945"/>
      <c r="L581" s="945"/>
      <c r="M581" s="945"/>
      <c r="N581" s="945"/>
      <c r="O581" s="946"/>
      <c r="P581" s="947"/>
      <c r="Q581" s="437" t="s">
        <v>616</v>
      </c>
      <c r="R581" s="92" t="e">
        <f>R580</f>
        <v>#REF!</v>
      </c>
      <c r="S581" s="92" t="e">
        <f>S580</f>
        <v>#REF!</v>
      </c>
      <c r="T581" s="92" t="e">
        <f>T580</f>
        <v>#REF!</v>
      </c>
      <c r="U581" s="92" t="e">
        <f>U580</f>
        <v>#REF!</v>
      </c>
      <c r="V581" s="93" t="e">
        <f>V580</f>
        <v>#REF!</v>
      </c>
      <c r="W581" s="720" t="e">
        <f>V581/T581</f>
        <v>#REF!</v>
      </c>
      <c r="X581" s="92" t="e">
        <f>X580</f>
        <v>#REF!</v>
      </c>
      <c r="Y581" s="92">
        <f>Y580</f>
        <v>58000</v>
      </c>
      <c r="Z581" s="92">
        <f>Z580</f>
        <v>58000</v>
      </c>
      <c r="AA581" s="92">
        <f>AA580</f>
        <v>0</v>
      </c>
      <c r="AB581" s="92">
        <f>AB580</f>
        <v>0</v>
      </c>
      <c r="AC581" s="2"/>
      <c r="AD581" s="2"/>
      <c r="AE581" s="92">
        <f aca="true" t="shared" si="172" ref="AE581:AZ581">AE580</f>
        <v>0</v>
      </c>
      <c r="AF581" s="92">
        <f t="shared" si="172"/>
        <v>0</v>
      </c>
      <c r="AG581" s="92">
        <f t="shared" si="172"/>
        <v>58000</v>
      </c>
      <c r="AH581" s="54">
        <f t="shared" si="172"/>
        <v>119739.20000000001</v>
      </c>
      <c r="AI581" s="64">
        <f>AI580</f>
        <v>17640.81</v>
      </c>
      <c r="AJ581" s="64">
        <f t="shared" si="172"/>
        <v>0</v>
      </c>
      <c r="AK581" s="64">
        <f t="shared" si="172"/>
        <v>0</v>
      </c>
      <c r="AL581" s="64">
        <f t="shared" si="172"/>
        <v>0</v>
      </c>
      <c r="AM581" s="64">
        <f>AM580</f>
        <v>5000</v>
      </c>
      <c r="AN581" s="64">
        <f>AN580</f>
        <v>5000</v>
      </c>
      <c r="AO581" s="64">
        <f>AO580</f>
        <v>5000</v>
      </c>
      <c r="AP581" s="64">
        <f>AP580</f>
        <v>5000</v>
      </c>
      <c r="AQ581" s="64">
        <f>AQ580</f>
        <v>0</v>
      </c>
      <c r="AR581" s="54">
        <f t="shared" si="172"/>
        <v>0</v>
      </c>
      <c r="AS581" s="64">
        <f t="shared" si="172"/>
        <v>0</v>
      </c>
      <c r="AT581" s="64">
        <f t="shared" si="172"/>
        <v>0</v>
      </c>
      <c r="AU581" s="64">
        <f>AU580</f>
        <v>0</v>
      </c>
      <c r="AV581" s="64">
        <f t="shared" si="172"/>
        <v>0</v>
      </c>
      <c r="AW581" s="64">
        <f>AW580</f>
        <v>0</v>
      </c>
      <c r="AX581" s="64">
        <f>AX580</f>
        <v>0</v>
      </c>
      <c r="AY581" s="234">
        <f t="shared" si="172"/>
        <v>0</v>
      </c>
      <c r="AZ581" s="64">
        <f t="shared" si="172"/>
        <v>0</v>
      </c>
      <c r="BA581" s="64">
        <f>BA580</f>
        <v>0</v>
      </c>
      <c r="BB581" s="64">
        <f>BB580</f>
        <v>0</v>
      </c>
      <c r="BC581" s="234">
        <f>BC580</f>
        <v>0</v>
      </c>
      <c r="BD581" s="64">
        <f>BD580</f>
        <v>0</v>
      </c>
    </row>
    <row r="582" spans="1:60" s="19" customFormat="1" ht="10.5" customHeight="1">
      <c r="A582" s="923"/>
      <c r="B582" s="923"/>
      <c r="C582" s="923"/>
      <c r="D582" s="923"/>
      <c r="E582" s="923"/>
      <c r="F582" s="923"/>
      <c r="G582" s="923"/>
      <c r="H582" s="923"/>
      <c r="I582" s="923"/>
      <c r="J582" s="923"/>
      <c r="K582" s="923"/>
      <c r="L582" s="923"/>
      <c r="M582" s="923"/>
      <c r="N582" s="923"/>
      <c r="O582" s="923"/>
      <c r="P582" s="923"/>
      <c r="Q582" s="923"/>
      <c r="R582" s="923"/>
      <c r="S582" s="923"/>
      <c r="T582" s="923"/>
      <c r="U582" s="923"/>
      <c r="V582" s="923"/>
      <c r="W582" s="923"/>
      <c r="X582" s="923"/>
      <c r="Y582" s="923"/>
      <c r="Z582" s="923"/>
      <c r="AA582" s="923"/>
      <c r="AB582" s="923"/>
      <c r="AC582" s="543"/>
      <c r="AD582" s="543"/>
      <c r="AE582" s="543"/>
      <c r="AF582" s="543"/>
      <c r="AG582" s="554"/>
      <c r="AH582" s="554"/>
      <c r="AI582" s="554"/>
      <c r="AJ582" s="555"/>
      <c r="AK582" s="555"/>
      <c r="AL582" s="554"/>
      <c r="AM582" s="554"/>
      <c r="AN582" s="554"/>
      <c r="AO582" s="554"/>
      <c r="AP582" s="554"/>
      <c r="AQ582" s="554"/>
      <c r="AR582" s="555"/>
      <c r="AS582" s="554"/>
      <c r="AT582" s="554"/>
      <c r="AU582" s="554"/>
      <c r="AV582" s="554"/>
      <c r="AW582" s="554"/>
      <c r="AX582" s="554"/>
      <c r="AY582" s="786"/>
      <c r="AZ582" s="554"/>
      <c r="BA582" s="554"/>
      <c r="BB582" s="554"/>
      <c r="BC582" s="786"/>
      <c r="BD582" s="554"/>
      <c r="BE582" s="94"/>
      <c r="BF582" s="843"/>
      <c r="BG582" s="843"/>
      <c r="BH582" s="843"/>
    </row>
    <row r="583" spans="1:60" s="672" customFormat="1" ht="15.75">
      <c r="A583" s="937" t="s">
        <v>241</v>
      </c>
      <c r="B583" s="938"/>
      <c r="C583" s="938"/>
      <c r="D583" s="938"/>
      <c r="E583" s="938"/>
      <c r="F583" s="938"/>
      <c r="G583" s="938"/>
      <c r="H583" s="938"/>
      <c r="I583" s="938"/>
      <c r="J583" s="938"/>
      <c r="K583" s="938"/>
      <c r="L583" s="102"/>
      <c r="M583" s="897" t="s">
        <v>318</v>
      </c>
      <c r="N583" s="897"/>
      <c r="O583" s="897"/>
      <c r="P583" s="897"/>
      <c r="Q583" s="898"/>
      <c r="R583" s="853" t="e">
        <f>R568+R581</f>
        <v>#REF!</v>
      </c>
      <c r="S583" s="853" t="e">
        <f>S568+S581</f>
        <v>#REF!</v>
      </c>
      <c r="T583" s="853" t="e">
        <f>T568+T581</f>
        <v>#REF!</v>
      </c>
      <c r="U583" s="853" t="e">
        <f>U568+U581</f>
        <v>#REF!</v>
      </c>
      <c r="V583" s="854" t="e">
        <f>V568+V581</f>
        <v>#REF!</v>
      </c>
      <c r="W583" s="855" t="e">
        <f>V583/T583</f>
        <v>#REF!</v>
      </c>
      <c r="X583" s="853" t="e">
        <f>X568+X581</f>
        <v>#REF!</v>
      </c>
      <c r="Y583" s="853">
        <f>Y568+Y581</f>
        <v>68280</v>
      </c>
      <c r="Z583" s="853">
        <f>Z568+Z581</f>
        <v>68280</v>
      </c>
      <c r="AA583" s="853">
        <f>AA568+AA581</f>
        <v>10280</v>
      </c>
      <c r="AB583" s="853">
        <f>AB568+AB581</f>
        <v>10280</v>
      </c>
      <c r="AC583" s="856"/>
      <c r="AD583" s="856"/>
      <c r="AE583" s="853">
        <f aca="true" t="shared" si="173" ref="AE583:AV583">AE568+AE581</f>
        <v>0</v>
      </c>
      <c r="AF583" s="853">
        <f t="shared" si="173"/>
        <v>10222.12</v>
      </c>
      <c r="AG583" s="853">
        <f t="shared" si="173"/>
        <v>68280</v>
      </c>
      <c r="AH583" s="853">
        <f t="shared" si="173"/>
        <v>127556.02000000002</v>
      </c>
      <c r="AI583" s="853">
        <f t="shared" si="173"/>
        <v>28801.86</v>
      </c>
      <c r="AJ583" s="853">
        <f t="shared" si="173"/>
        <v>10240</v>
      </c>
      <c r="AK583" s="853">
        <f t="shared" si="173"/>
        <v>13000</v>
      </c>
      <c r="AL583" s="853">
        <f t="shared" si="173"/>
        <v>13961.82</v>
      </c>
      <c r="AM583" s="853">
        <f t="shared" si="173"/>
        <v>17000</v>
      </c>
      <c r="AN583" s="853">
        <f>AN568+AN581</f>
        <v>17900</v>
      </c>
      <c r="AO583" s="853">
        <f>AO568+AO581</f>
        <v>17900</v>
      </c>
      <c r="AP583" s="853">
        <f>AP568+AP581</f>
        <v>122505</v>
      </c>
      <c r="AQ583" s="853">
        <f>AQ568+AQ581</f>
        <v>117505</v>
      </c>
      <c r="AR583" s="853">
        <f t="shared" si="173"/>
        <v>12000</v>
      </c>
      <c r="AS583" s="853">
        <f>AS568+AS581</f>
        <v>17993.38</v>
      </c>
      <c r="AT583" s="853">
        <f>AT568+AT581</f>
        <v>12000</v>
      </c>
      <c r="AU583" s="58">
        <f>AU568+AU581</f>
        <v>112441.8</v>
      </c>
      <c r="AV583" s="58">
        <f t="shared" si="173"/>
        <v>13467.4</v>
      </c>
      <c r="AW583" s="58">
        <f aca="true" t="shared" si="174" ref="AW583:BH583">AW568+AW581</f>
        <v>0</v>
      </c>
      <c r="AX583" s="58">
        <f t="shared" si="174"/>
        <v>8363.029999999999</v>
      </c>
      <c r="AY583" s="58">
        <f t="shared" si="174"/>
        <v>15130</v>
      </c>
      <c r="AZ583" s="58">
        <f t="shared" si="174"/>
        <v>12000</v>
      </c>
      <c r="BA583" s="58">
        <f t="shared" si="174"/>
        <v>15130</v>
      </c>
      <c r="BB583" s="58">
        <f t="shared" si="174"/>
        <v>15130</v>
      </c>
      <c r="BC583" s="58">
        <f t="shared" si="174"/>
        <v>15155</v>
      </c>
      <c r="BD583" s="58">
        <f t="shared" si="174"/>
        <v>10119.81</v>
      </c>
      <c r="BE583" s="58">
        <f t="shared" si="174"/>
        <v>144.08475483870967</v>
      </c>
      <c r="BF583" s="58">
        <f t="shared" si="174"/>
        <v>14150</v>
      </c>
      <c r="BG583" s="58">
        <f t="shared" si="174"/>
        <v>14150</v>
      </c>
      <c r="BH583" s="58">
        <f t="shared" si="174"/>
        <v>14150</v>
      </c>
    </row>
    <row r="584" spans="1:60" s="23" customFormat="1" ht="10.5" customHeight="1">
      <c r="A584" s="852"/>
      <c r="B584" s="543"/>
      <c r="C584" s="543"/>
      <c r="D584" s="543"/>
      <c r="E584" s="543"/>
      <c r="F584" s="543"/>
      <c r="G584" s="543"/>
      <c r="H584" s="543"/>
      <c r="I584" s="543"/>
      <c r="J584" s="543"/>
      <c r="K584" s="543"/>
      <c r="L584" s="543"/>
      <c r="M584" s="543"/>
      <c r="N584" s="543"/>
      <c r="O584" s="543"/>
      <c r="P584" s="543"/>
      <c r="Q584" s="543"/>
      <c r="R584" s="543"/>
      <c r="S584" s="543"/>
      <c r="T584" s="543"/>
      <c r="U584" s="543"/>
      <c r="V584" s="543"/>
      <c r="W584" s="543"/>
      <c r="X584" s="554"/>
      <c r="Y584" s="543"/>
      <c r="Z584" s="543"/>
      <c r="AA584" s="543"/>
      <c r="AB584" s="543"/>
      <c r="AC584" s="511"/>
      <c r="AD584" s="511"/>
      <c r="AE584" s="543"/>
      <c r="AF584" s="543"/>
      <c r="AG584" s="554"/>
      <c r="AH584" s="554"/>
      <c r="AI584" s="554"/>
      <c r="AJ584" s="555"/>
      <c r="AK584" s="555"/>
      <c r="AL584" s="554"/>
      <c r="AM584" s="554"/>
      <c r="AN584" s="554"/>
      <c r="AO584" s="554"/>
      <c r="AP584" s="554"/>
      <c r="AQ584" s="554"/>
      <c r="AR584" s="555"/>
      <c r="AS584" s="554"/>
      <c r="AT584" s="554"/>
      <c r="AU584" s="555"/>
      <c r="AV584" s="554"/>
      <c r="AW584" s="554"/>
      <c r="AX584" s="554"/>
      <c r="AY584" s="786"/>
      <c r="AZ584" s="554"/>
      <c r="BA584" s="534"/>
      <c r="BB584" s="534"/>
      <c r="BC584" s="786"/>
      <c r="BD584" s="554"/>
      <c r="BE584" s="734"/>
      <c r="BF584" s="70"/>
      <c r="BG584" s="70"/>
      <c r="BH584" s="70"/>
    </row>
    <row r="585" spans="1:56" ht="18.75">
      <c r="A585" s="920" t="s">
        <v>245</v>
      </c>
      <c r="B585" s="920"/>
      <c r="C585" s="920"/>
      <c r="D585" s="920"/>
      <c r="E585" s="920"/>
      <c r="F585" s="920"/>
      <c r="G585" s="920"/>
      <c r="H585" s="920"/>
      <c r="I585" s="920"/>
      <c r="J585" s="920"/>
      <c r="K585" s="920"/>
      <c r="L585" s="99"/>
      <c r="M585" s="99" t="s">
        <v>246</v>
      </c>
      <c r="N585" s="99"/>
      <c r="O585" s="99"/>
      <c r="P585" s="99"/>
      <c r="Q585" s="99"/>
      <c r="R585" s="75"/>
      <c r="S585" s="75"/>
      <c r="T585" s="75"/>
      <c r="U585" s="76"/>
      <c r="V585" s="76"/>
      <c r="W585" s="76"/>
      <c r="X585" s="75"/>
      <c r="Y585" s="75"/>
      <c r="Z585" s="75"/>
      <c r="AA585" s="75"/>
      <c r="AB585" s="75"/>
      <c r="AC585" s="74"/>
      <c r="AD585" s="74"/>
      <c r="AE585" s="75"/>
      <c r="AF585" s="75"/>
      <c r="AG585" s="75"/>
      <c r="AH585" s="75"/>
      <c r="AI585" s="75"/>
      <c r="AJ585" s="75"/>
      <c r="AK585" s="75"/>
      <c r="AL585" s="200"/>
      <c r="AM585" s="200"/>
      <c r="AN585" s="200"/>
      <c r="AO585" s="200"/>
      <c r="AP585" s="200"/>
      <c r="AQ585" s="200"/>
      <c r="AR585" s="75"/>
      <c r="AS585" s="200"/>
      <c r="AT585" s="200"/>
      <c r="AU585" s="75"/>
      <c r="AV585" s="75"/>
      <c r="AW585" s="75"/>
      <c r="AX585" s="75"/>
      <c r="AY585" s="774"/>
      <c r="AZ585" s="75"/>
      <c r="BA585" s="75"/>
      <c r="BB585" s="75"/>
      <c r="BC585" s="774"/>
      <c r="BD585" s="75"/>
    </row>
    <row r="586" spans="1:56" ht="10.5" customHeight="1">
      <c r="A586" s="548"/>
      <c r="B586" s="548"/>
      <c r="C586" s="548"/>
      <c r="D586" s="548"/>
      <c r="E586" s="548"/>
      <c r="F586" s="548"/>
      <c r="G586" s="548"/>
      <c r="H586" s="548"/>
      <c r="I586" s="548"/>
      <c r="J586" s="548"/>
      <c r="K586" s="548"/>
      <c r="L586" s="549"/>
      <c r="M586" s="549"/>
      <c r="N586" s="549"/>
      <c r="O586" s="549"/>
      <c r="P586" s="549"/>
      <c r="Q586" s="549"/>
      <c r="R586" s="505"/>
      <c r="S586" s="505"/>
      <c r="T586" s="505"/>
      <c r="U586" s="506"/>
      <c r="V586" s="506"/>
      <c r="W586" s="506"/>
      <c r="X586" s="505"/>
      <c r="Y586" s="505"/>
      <c r="Z586" s="505"/>
      <c r="AA586" s="505"/>
      <c r="AB586" s="505"/>
      <c r="AC586" s="504"/>
      <c r="AD586" s="504"/>
      <c r="AE586" s="505"/>
      <c r="AF586" s="505"/>
      <c r="AG586" s="505"/>
      <c r="AH586" s="505"/>
      <c r="AI586" s="505"/>
      <c r="AJ586" s="505"/>
      <c r="AK586" s="505"/>
      <c r="AL586" s="508"/>
      <c r="AM586" s="508"/>
      <c r="AN586" s="508"/>
      <c r="AO586" s="508"/>
      <c r="AP586" s="508"/>
      <c r="AQ586" s="508"/>
      <c r="AR586" s="505"/>
      <c r="AS586" s="508"/>
      <c r="AT586" s="508"/>
      <c r="AU586" s="505"/>
      <c r="AV586" s="505"/>
      <c r="AW586" s="505"/>
      <c r="AX586" s="505"/>
      <c r="AY586" s="775"/>
      <c r="AZ586" s="505"/>
      <c r="BA586" s="505"/>
      <c r="BB586" s="505"/>
      <c r="BC586" s="775"/>
      <c r="BD586" s="505"/>
    </row>
    <row r="587" spans="1:56" ht="18.75" customHeight="1">
      <c r="A587" s="74"/>
      <c r="B587" s="74"/>
      <c r="C587" s="74"/>
      <c r="D587" s="74"/>
      <c r="E587" s="74"/>
      <c r="F587" s="74"/>
      <c r="G587" s="74"/>
      <c r="H587" s="74" t="s">
        <v>247</v>
      </c>
      <c r="I587" s="74"/>
      <c r="J587" s="74"/>
      <c r="K587" s="74"/>
      <c r="L587" s="74"/>
      <c r="M587" s="74"/>
      <c r="N587" s="74"/>
      <c r="O587" s="74"/>
      <c r="P587" s="74"/>
      <c r="Q587" s="74" t="s">
        <v>248</v>
      </c>
      <c r="R587" s="75"/>
      <c r="S587" s="75"/>
      <c r="T587" s="75"/>
      <c r="U587" s="76"/>
      <c r="V587" s="76"/>
      <c r="W587" s="76"/>
      <c r="X587" s="75"/>
      <c r="Y587" s="75"/>
      <c r="Z587" s="75"/>
      <c r="AA587" s="75"/>
      <c r="AB587" s="75"/>
      <c r="AC587" s="74"/>
      <c r="AD587" s="74"/>
      <c r="AE587" s="75"/>
      <c r="AF587" s="75"/>
      <c r="AG587" s="75"/>
      <c r="AH587" s="75"/>
      <c r="AI587" s="75"/>
      <c r="AJ587" s="75"/>
      <c r="AK587" s="75"/>
      <c r="AL587" s="200"/>
      <c r="AM587" s="200"/>
      <c r="AN587" s="200"/>
      <c r="AO587" s="200"/>
      <c r="AP587" s="200"/>
      <c r="AQ587" s="200"/>
      <c r="AR587" s="75"/>
      <c r="AS587" s="200"/>
      <c r="AT587" s="200"/>
      <c r="AU587" s="75"/>
      <c r="AV587" s="75"/>
      <c r="AW587" s="75"/>
      <c r="AX587" s="75"/>
      <c r="AY587" s="774"/>
      <c r="AZ587" s="75"/>
      <c r="BA587" s="75"/>
      <c r="BB587" s="75"/>
      <c r="BC587" s="774"/>
      <c r="BD587" s="75"/>
    </row>
    <row r="588" spans="1:56" ht="10.5" customHeight="1">
      <c r="A588" s="74"/>
      <c r="B588" s="74"/>
      <c r="C588" s="74"/>
      <c r="D588" s="74"/>
      <c r="E588" s="74"/>
      <c r="F588" s="74"/>
      <c r="G588" s="74"/>
      <c r="H588" s="74"/>
      <c r="I588" s="74"/>
      <c r="J588" s="72"/>
      <c r="K588" s="74"/>
      <c r="L588" s="74"/>
      <c r="M588" s="74"/>
      <c r="N588" s="74"/>
      <c r="O588" s="74"/>
      <c r="P588" s="74"/>
      <c r="Q588" s="74"/>
      <c r="R588" s="75"/>
      <c r="S588" s="75"/>
      <c r="T588" s="75"/>
      <c r="U588" s="76"/>
      <c r="V588" s="76"/>
      <c r="W588" s="76"/>
      <c r="X588" s="75"/>
      <c r="Y588" s="75"/>
      <c r="Z588" s="75"/>
      <c r="AA588" s="75"/>
      <c r="AB588" s="75"/>
      <c r="AC588" s="72"/>
      <c r="AD588" s="72"/>
      <c r="AE588" s="75"/>
      <c r="AF588" s="75"/>
      <c r="AG588" s="75"/>
      <c r="AH588" s="75"/>
      <c r="AI588" s="75"/>
      <c r="AJ588" s="75"/>
      <c r="AK588" s="75"/>
      <c r="AL588" s="200"/>
      <c r="AM588" s="200"/>
      <c r="AN588" s="200"/>
      <c r="AO588" s="200"/>
      <c r="AP588" s="200"/>
      <c r="AQ588" s="200"/>
      <c r="AR588" s="75"/>
      <c r="AS588" s="200"/>
      <c r="AT588" s="200"/>
      <c r="AU588" s="75"/>
      <c r="AV588" s="75"/>
      <c r="AW588" s="75"/>
      <c r="AX588" s="75"/>
      <c r="AY588" s="774"/>
      <c r="AZ588" s="75"/>
      <c r="BA588" s="75"/>
      <c r="BB588" s="75"/>
      <c r="BC588" s="774"/>
      <c r="BD588" s="75"/>
    </row>
    <row r="589" spans="1:60" s="23" customFormat="1" ht="15.75" customHeight="1">
      <c r="A589" s="14" t="s">
        <v>305</v>
      </c>
      <c r="B589" s="26"/>
      <c r="C589" s="26"/>
      <c r="D589" s="26"/>
      <c r="E589" s="379"/>
      <c r="F589" s="958" t="s">
        <v>305</v>
      </c>
      <c r="G589" s="909"/>
      <c r="H589" s="909"/>
      <c r="I589" s="909"/>
      <c r="J589" s="909"/>
      <c r="K589" s="909"/>
      <c r="L589" s="910"/>
      <c r="M589" s="884" t="s">
        <v>348</v>
      </c>
      <c r="N589" s="884"/>
      <c r="O589" s="884"/>
      <c r="P589" s="884"/>
      <c r="Q589" s="884"/>
      <c r="R589" s="884"/>
      <c r="S589" s="884"/>
      <c r="T589" s="884"/>
      <c r="U589" s="884"/>
      <c r="V589" s="884"/>
      <c r="W589" s="884"/>
      <c r="X589" s="884"/>
      <c r="Y589" s="884"/>
      <c r="Z589" s="884"/>
      <c r="AA589" s="884"/>
      <c r="AB589" s="884"/>
      <c r="AC589" s="884"/>
      <c r="AD589" s="884"/>
      <c r="AE589" s="884"/>
      <c r="AF589" s="884"/>
      <c r="AG589" s="884"/>
      <c r="AH589" s="884"/>
      <c r="AI589" s="884"/>
      <c r="AJ589" s="884"/>
      <c r="AK589" s="884"/>
      <c r="AL589" s="884"/>
      <c r="AM589" s="884"/>
      <c r="AN589" s="884"/>
      <c r="AO589" s="884"/>
      <c r="AP589" s="884"/>
      <c r="AQ589" s="884"/>
      <c r="AR589" s="884"/>
      <c r="AS589" s="884"/>
      <c r="AT589" s="884"/>
      <c r="AU589" s="884"/>
      <c r="AV589" s="884"/>
      <c r="AW589" s="884"/>
      <c r="AX589" s="884"/>
      <c r="AY589" s="884"/>
      <c r="AZ589" s="884"/>
      <c r="BA589" s="884"/>
      <c r="BB589" s="884"/>
      <c r="BC589" s="884"/>
      <c r="BD589" s="884"/>
      <c r="BE589" s="884"/>
      <c r="BF589" s="884"/>
      <c r="BG589" s="884"/>
      <c r="BH589" s="884"/>
    </row>
    <row r="590" spans="1:60" s="56" customFormat="1" ht="15.75" customHeight="1">
      <c r="A590" s="9" t="s">
        <v>306</v>
      </c>
      <c r="B590" s="5"/>
      <c r="C590" s="5"/>
      <c r="D590" s="5"/>
      <c r="E590" s="380"/>
      <c r="F590" s="958" t="s">
        <v>306</v>
      </c>
      <c r="G590" s="909"/>
      <c r="H590" s="909"/>
      <c r="I590" s="909"/>
      <c r="J590" s="909"/>
      <c r="K590" s="909"/>
      <c r="L590" s="910"/>
      <c r="M590" s="884" t="s">
        <v>596</v>
      </c>
      <c r="N590" s="884"/>
      <c r="O590" s="884"/>
      <c r="P590" s="884"/>
      <c r="Q590" s="884"/>
      <c r="R590" s="884"/>
      <c r="S590" s="884"/>
      <c r="T590" s="884"/>
      <c r="U590" s="884"/>
      <c r="V590" s="884"/>
      <c r="W590" s="884"/>
      <c r="X590" s="884"/>
      <c r="Y590" s="884"/>
      <c r="Z590" s="884"/>
      <c r="AA590" s="884"/>
      <c r="AB590" s="884"/>
      <c r="AC590" s="884"/>
      <c r="AD590" s="884"/>
      <c r="AE590" s="884"/>
      <c r="AF590" s="884"/>
      <c r="AG590" s="884"/>
      <c r="AH590" s="884"/>
      <c r="AI590" s="884"/>
      <c r="AJ590" s="884"/>
      <c r="AK590" s="884"/>
      <c r="AL590" s="884"/>
      <c r="AM590" s="884"/>
      <c r="AN590" s="884"/>
      <c r="AO590" s="884"/>
      <c r="AP590" s="884"/>
      <c r="AQ590" s="884"/>
      <c r="AR590" s="884"/>
      <c r="AS590" s="884"/>
      <c r="AT590" s="884"/>
      <c r="AU590" s="884"/>
      <c r="AV590" s="884"/>
      <c r="AW590" s="884"/>
      <c r="AX590" s="884"/>
      <c r="AY590" s="884"/>
      <c r="AZ590" s="884"/>
      <c r="BA590" s="884"/>
      <c r="BB590" s="884"/>
      <c r="BC590" s="884"/>
      <c r="BD590" s="884"/>
      <c r="BE590" s="884"/>
      <c r="BF590" s="884"/>
      <c r="BG590" s="884"/>
      <c r="BH590" s="884"/>
    </row>
    <row r="591" spans="1:60" ht="15.75" customHeight="1">
      <c r="A591" s="8" t="s">
        <v>307</v>
      </c>
      <c r="B591" s="5"/>
      <c r="C591" s="5"/>
      <c r="D591" s="5"/>
      <c r="E591" s="379"/>
      <c r="F591" s="958" t="s">
        <v>307</v>
      </c>
      <c r="G591" s="909"/>
      <c r="H591" s="909"/>
      <c r="I591" s="909"/>
      <c r="J591" s="909"/>
      <c r="K591" s="909"/>
      <c r="L591" s="910"/>
      <c r="M591" s="884" t="s">
        <v>308</v>
      </c>
      <c r="N591" s="884"/>
      <c r="O591" s="884"/>
      <c r="P591" s="884"/>
      <c r="Q591" s="884"/>
      <c r="R591" s="884"/>
      <c r="S591" s="884"/>
      <c r="T591" s="884"/>
      <c r="U591" s="884"/>
      <c r="V591" s="884"/>
      <c r="W591" s="884"/>
      <c r="X591" s="884"/>
      <c r="Y591" s="884"/>
      <c r="Z591" s="884"/>
      <c r="AA591" s="884"/>
      <c r="AB591" s="884"/>
      <c r="AC591" s="884"/>
      <c r="AD591" s="884"/>
      <c r="AE591" s="884"/>
      <c r="AF591" s="884"/>
      <c r="AG591" s="884"/>
      <c r="AH591" s="884"/>
      <c r="AI591" s="884"/>
      <c r="AJ591" s="884"/>
      <c r="AK591" s="884"/>
      <c r="AL591" s="884"/>
      <c r="AM591" s="884"/>
      <c r="AN591" s="884"/>
      <c r="AO591" s="884"/>
      <c r="AP591" s="884"/>
      <c r="AQ591" s="884"/>
      <c r="AR591" s="884"/>
      <c r="AS591" s="884"/>
      <c r="AT591" s="884"/>
      <c r="AU591" s="884"/>
      <c r="AV591" s="884"/>
      <c r="AW591" s="884"/>
      <c r="AX591" s="884"/>
      <c r="AY591" s="884"/>
      <c r="AZ591" s="884"/>
      <c r="BA591" s="884"/>
      <c r="BB591" s="884"/>
      <c r="BC591" s="884"/>
      <c r="BD591" s="884"/>
      <c r="BE591" s="884"/>
      <c r="BF591" s="884"/>
      <c r="BG591" s="884"/>
      <c r="BH591" s="884"/>
    </row>
    <row r="592" spans="1:60" s="74" customFormat="1" ht="15" customHeight="1" thickBot="1">
      <c r="A592" s="571"/>
      <c r="B592" s="565"/>
      <c r="C592" s="565"/>
      <c r="D592" s="565"/>
      <c r="E592" s="566"/>
      <c r="F592" s="963"/>
      <c r="G592" s="963"/>
      <c r="H592" s="963"/>
      <c r="I592" s="963"/>
      <c r="J592" s="963"/>
      <c r="K592" s="963"/>
      <c r="L592" s="963"/>
      <c r="M592" s="964"/>
      <c r="N592" s="964"/>
      <c r="O592" s="964"/>
      <c r="P592" s="964"/>
      <c r="Q592" s="964"/>
      <c r="R592" s="964"/>
      <c r="S592" s="964"/>
      <c r="T592" s="964"/>
      <c r="U592" s="964"/>
      <c r="V592" s="964"/>
      <c r="W592" s="964"/>
      <c r="X592" s="964"/>
      <c r="Y592" s="964"/>
      <c r="Z592" s="964"/>
      <c r="AA592" s="964"/>
      <c r="AB592" s="964"/>
      <c r="AC592" s="964"/>
      <c r="AD592" s="964"/>
      <c r="AE592" s="964"/>
      <c r="AF592" s="964"/>
      <c r="AG592" s="964"/>
      <c r="AH592" s="964"/>
      <c r="AI592" s="964"/>
      <c r="AJ592" s="964"/>
      <c r="AK592" s="964"/>
      <c r="AL592" s="964"/>
      <c r="AM592" s="964"/>
      <c r="AN592" s="964"/>
      <c r="AO592" s="964"/>
      <c r="AP592" s="964"/>
      <c r="AQ592" s="964"/>
      <c r="AR592" s="964"/>
      <c r="AS592" s="964"/>
      <c r="AT592" s="964"/>
      <c r="AU592" s="964"/>
      <c r="AV592" s="964"/>
      <c r="AW592" s="964"/>
      <c r="AX592" s="964"/>
      <c r="AY592" s="964"/>
      <c r="AZ592" s="964"/>
      <c r="BA592" s="505"/>
      <c r="BB592" s="505"/>
      <c r="BC592" s="775"/>
      <c r="BD592" s="505"/>
      <c r="BE592" s="726"/>
      <c r="BF592" s="185"/>
      <c r="BG592" s="185"/>
      <c r="BH592" s="185"/>
    </row>
    <row r="593" spans="1:60" ht="39" customHeight="1" thickBot="1">
      <c r="A593" s="886" t="s">
        <v>0</v>
      </c>
      <c r="B593" s="886"/>
      <c r="C593" s="886"/>
      <c r="D593" s="10" t="s">
        <v>1</v>
      </c>
      <c r="E593" s="412" t="s">
        <v>574</v>
      </c>
      <c r="F593" s="887" t="s">
        <v>196</v>
      </c>
      <c r="G593" s="888"/>
      <c r="H593" s="888"/>
      <c r="I593" s="889"/>
      <c r="J593" s="890" t="s">
        <v>195</v>
      </c>
      <c r="K593" s="888"/>
      <c r="L593" s="888"/>
      <c r="M593" s="888"/>
      <c r="N593" s="888"/>
      <c r="O593" s="891"/>
      <c r="P593" s="414" t="s">
        <v>311</v>
      </c>
      <c r="Q593" s="413" t="s">
        <v>302</v>
      </c>
      <c r="R593" s="408" t="s">
        <v>377</v>
      </c>
      <c r="S593" s="408" t="s">
        <v>179</v>
      </c>
      <c r="T593" s="408" t="s">
        <v>378</v>
      </c>
      <c r="U593" s="409" t="s">
        <v>180</v>
      </c>
      <c r="V593" s="409" t="s">
        <v>379</v>
      </c>
      <c r="W593" s="409" t="s">
        <v>381</v>
      </c>
      <c r="X593" s="408"/>
      <c r="Y593" s="408" t="s">
        <v>421</v>
      </c>
      <c r="Z593" s="410" t="s">
        <v>427</v>
      </c>
      <c r="AA593" s="408" t="s">
        <v>181</v>
      </c>
      <c r="AB593" s="408" t="s">
        <v>380</v>
      </c>
      <c r="AC593" s="411"/>
      <c r="AD593" s="411"/>
      <c r="AE593" s="410" t="s">
        <v>422</v>
      </c>
      <c r="AF593" s="410" t="s">
        <v>437</v>
      </c>
      <c r="AG593" s="410" t="s">
        <v>436</v>
      </c>
      <c r="AH593" s="415" t="s">
        <v>434</v>
      </c>
      <c r="AI593" s="417" t="s">
        <v>465</v>
      </c>
      <c r="AJ593" s="416" t="s">
        <v>435</v>
      </c>
      <c r="AK593" s="410" t="s">
        <v>507</v>
      </c>
      <c r="AL593" s="415" t="s">
        <v>506</v>
      </c>
      <c r="AM593" s="417" t="s">
        <v>571</v>
      </c>
      <c r="AN593" s="427" t="s">
        <v>577</v>
      </c>
      <c r="AO593" s="417" t="s">
        <v>583</v>
      </c>
      <c r="AP593" s="428" t="s">
        <v>591</v>
      </c>
      <c r="AQ593" s="428" t="s">
        <v>644</v>
      </c>
      <c r="AR593" s="426" t="s">
        <v>650</v>
      </c>
      <c r="AS593" s="417" t="s">
        <v>657</v>
      </c>
      <c r="AT593" s="632" t="s">
        <v>732</v>
      </c>
      <c r="AU593" s="640" t="s">
        <v>850</v>
      </c>
      <c r="AV593" s="640" t="s">
        <v>849</v>
      </c>
      <c r="AW593" s="646" t="s">
        <v>785</v>
      </c>
      <c r="AX593" s="498" t="s">
        <v>758</v>
      </c>
      <c r="AY593" s="766" t="s">
        <v>801</v>
      </c>
      <c r="AZ593" s="767" t="s">
        <v>605</v>
      </c>
      <c r="BA593" s="768" t="s">
        <v>781</v>
      </c>
      <c r="BB593" s="768" t="s">
        <v>782</v>
      </c>
      <c r="BC593" s="766" t="s">
        <v>889</v>
      </c>
      <c r="BD593" s="714" t="s">
        <v>843</v>
      </c>
      <c r="BE593" s="714" t="s">
        <v>836</v>
      </c>
      <c r="BF593" s="816" t="s">
        <v>852</v>
      </c>
      <c r="BG593" s="640" t="s">
        <v>853</v>
      </c>
      <c r="BH593" s="766" t="s">
        <v>854</v>
      </c>
    </row>
    <row r="594" spans="1:60" s="1" customFormat="1" ht="15.75" hidden="1">
      <c r="A594" s="12"/>
      <c r="B594" s="13"/>
      <c r="C594" s="13"/>
      <c r="D594" s="11"/>
      <c r="E594" s="189">
        <v>305</v>
      </c>
      <c r="F594" s="10" t="s">
        <v>82</v>
      </c>
      <c r="G594" s="11" t="s">
        <v>6</v>
      </c>
      <c r="H594" s="11" t="s">
        <v>2</v>
      </c>
      <c r="I594" s="11"/>
      <c r="J594" s="10" t="s">
        <v>6</v>
      </c>
      <c r="K594" s="11" t="s">
        <v>12</v>
      </c>
      <c r="L594" s="154">
        <v>3</v>
      </c>
      <c r="M594" s="144" t="s">
        <v>19</v>
      </c>
      <c r="N594" s="11" t="s">
        <v>5</v>
      </c>
      <c r="O594" s="11"/>
      <c r="P594" s="22" t="s">
        <v>7</v>
      </c>
      <c r="Q594" s="79" t="s">
        <v>603</v>
      </c>
      <c r="R594" s="103"/>
      <c r="S594" s="103"/>
      <c r="T594" s="103"/>
      <c r="U594" s="115"/>
      <c r="V594" s="115"/>
      <c r="W594" s="115"/>
      <c r="X594" s="103"/>
      <c r="Y594" s="103"/>
      <c r="Z594" s="169"/>
      <c r="AA594" s="103"/>
      <c r="AB594" s="103"/>
      <c r="AC594" s="4"/>
      <c r="AD594" s="4"/>
      <c r="AE594" s="169"/>
      <c r="AF594" s="169"/>
      <c r="AG594" s="169"/>
      <c r="AH594" s="169"/>
      <c r="AI594" s="169"/>
      <c r="AJ594" s="176"/>
      <c r="AK594" s="32">
        <v>1400</v>
      </c>
      <c r="AL594" s="223">
        <v>1399</v>
      </c>
      <c r="AM594" s="195">
        <v>0</v>
      </c>
      <c r="AN594" s="195">
        <v>0</v>
      </c>
      <c r="AO594" s="195">
        <v>0</v>
      </c>
      <c r="AP594" s="432">
        <v>0</v>
      </c>
      <c r="AQ594" s="432">
        <v>0</v>
      </c>
      <c r="AR594" s="435">
        <v>0</v>
      </c>
      <c r="AS594" s="192"/>
      <c r="AT594" s="192"/>
      <c r="AU594" s="192"/>
      <c r="AV594" s="192"/>
      <c r="AW594" s="192"/>
      <c r="AX594" s="192"/>
      <c r="AY594" s="699"/>
      <c r="AZ594" s="192"/>
      <c r="BA594" s="674"/>
      <c r="BB594" s="674"/>
      <c r="BC594" s="699"/>
      <c r="BD594" s="192"/>
      <c r="BE594" s="728"/>
      <c r="BF594" s="838"/>
      <c r="BG594" s="186"/>
      <c r="BH594" s="186"/>
    </row>
    <row r="595" spans="1:60" s="1" customFormat="1" ht="15.75">
      <c r="A595" s="12">
        <v>6</v>
      </c>
      <c r="B595" s="13">
        <v>1</v>
      </c>
      <c r="C595" s="13"/>
      <c r="D595" s="11" t="s">
        <v>3</v>
      </c>
      <c r="E595" s="189">
        <v>336</v>
      </c>
      <c r="F595" s="10" t="s">
        <v>82</v>
      </c>
      <c r="G595" s="11" t="s">
        <v>6</v>
      </c>
      <c r="H595" s="11" t="s">
        <v>2</v>
      </c>
      <c r="I595" s="11"/>
      <c r="J595" s="10" t="s">
        <v>6</v>
      </c>
      <c r="K595" s="11" t="s">
        <v>12</v>
      </c>
      <c r="L595" s="154">
        <v>3</v>
      </c>
      <c r="M595" s="11" t="s">
        <v>32</v>
      </c>
      <c r="N595" s="11" t="s">
        <v>5</v>
      </c>
      <c r="O595" s="11"/>
      <c r="P595" s="22" t="s">
        <v>7</v>
      </c>
      <c r="Q595" s="79" t="s">
        <v>828</v>
      </c>
      <c r="R595" s="32">
        <v>1000</v>
      </c>
      <c r="S595" s="32">
        <v>0</v>
      </c>
      <c r="T595" s="33">
        <v>1000</v>
      </c>
      <c r="U595" s="34">
        <v>-664.02</v>
      </c>
      <c r="V595" s="34">
        <v>775.62</v>
      </c>
      <c r="W595" s="143">
        <f>V595/T595</f>
        <v>0.77562</v>
      </c>
      <c r="X595" s="32">
        <v>1000</v>
      </c>
      <c r="Y595" s="32">
        <v>1000</v>
      </c>
      <c r="Z595" s="32">
        <v>1000</v>
      </c>
      <c r="AA595" s="32">
        <v>1000</v>
      </c>
      <c r="AB595" s="32">
        <v>1000</v>
      </c>
      <c r="AC595" s="4"/>
      <c r="AD595" s="4"/>
      <c r="AE595" s="32"/>
      <c r="AF595" s="32">
        <v>664.02</v>
      </c>
      <c r="AG595" s="32">
        <f>Z595+AE595</f>
        <v>1000</v>
      </c>
      <c r="AH595" s="32">
        <v>15.98</v>
      </c>
      <c r="AI595" s="32">
        <v>3655.34</v>
      </c>
      <c r="AJ595" s="67">
        <v>2000</v>
      </c>
      <c r="AK595" s="32">
        <v>2600</v>
      </c>
      <c r="AL595" s="32">
        <v>1926</v>
      </c>
      <c r="AM595" s="32">
        <v>2600</v>
      </c>
      <c r="AN595" s="32">
        <v>2600</v>
      </c>
      <c r="AO595" s="32">
        <v>2600</v>
      </c>
      <c r="AP595" s="32">
        <v>1000</v>
      </c>
      <c r="AQ595" s="32">
        <v>1890</v>
      </c>
      <c r="AR595" s="67">
        <v>2000</v>
      </c>
      <c r="AS595" s="32">
        <v>1886</v>
      </c>
      <c r="AT595" s="32">
        <v>2000</v>
      </c>
      <c r="AU595" s="32"/>
      <c r="AV595" s="32">
        <v>1080</v>
      </c>
      <c r="AW595" s="682">
        <v>100</v>
      </c>
      <c r="AX595" s="32"/>
      <c r="AY595" s="234">
        <v>1200</v>
      </c>
      <c r="AZ595" s="32">
        <v>2000</v>
      </c>
      <c r="BA595" s="32">
        <v>1200</v>
      </c>
      <c r="BB595" s="32">
        <v>1200</v>
      </c>
      <c r="BC595" s="234">
        <v>1296</v>
      </c>
      <c r="BD595" s="234"/>
      <c r="BE595" s="731">
        <f>BD595/BC595*100</f>
        <v>0</v>
      </c>
      <c r="BF595" s="822">
        <v>1200</v>
      </c>
      <c r="BG595" s="33">
        <v>1200</v>
      </c>
      <c r="BH595" s="33">
        <v>1200</v>
      </c>
    </row>
    <row r="596" spans="1:60" s="1" customFormat="1" ht="15.75">
      <c r="A596" s="12">
        <v>6</v>
      </c>
      <c r="B596" s="13">
        <v>1</v>
      </c>
      <c r="C596" s="13"/>
      <c r="D596" s="11" t="s">
        <v>3</v>
      </c>
      <c r="E596" s="189">
        <v>337</v>
      </c>
      <c r="F596" s="10" t="s">
        <v>82</v>
      </c>
      <c r="G596" s="11" t="s">
        <v>6</v>
      </c>
      <c r="H596" s="11" t="s">
        <v>2</v>
      </c>
      <c r="I596" s="11"/>
      <c r="J596" s="10" t="s">
        <v>6</v>
      </c>
      <c r="K596" s="154" t="s">
        <v>12</v>
      </c>
      <c r="L596" s="11" t="s">
        <v>8</v>
      </c>
      <c r="M596" s="11" t="s">
        <v>32</v>
      </c>
      <c r="N596" s="11" t="s">
        <v>11</v>
      </c>
      <c r="O596" s="11"/>
      <c r="P596" s="22" t="s">
        <v>7</v>
      </c>
      <c r="Q596" s="79" t="s">
        <v>829</v>
      </c>
      <c r="R596" s="32">
        <v>1000</v>
      </c>
      <c r="S596" s="32">
        <v>0</v>
      </c>
      <c r="T596" s="33">
        <v>0</v>
      </c>
      <c r="U596" s="34">
        <v>-309.4</v>
      </c>
      <c r="V596" s="34">
        <v>0</v>
      </c>
      <c r="W596" s="143" t="e">
        <f>V596/T596</f>
        <v>#DIV/0!</v>
      </c>
      <c r="X596" s="32"/>
      <c r="Y596" s="32">
        <v>1200</v>
      </c>
      <c r="Z596" s="32">
        <v>1200</v>
      </c>
      <c r="AA596" s="32">
        <v>1200</v>
      </c>
      <c r="AB596" s="32">
        <v>1200</v>
      </c>
      <c r="AC596" s="4"/>
      <c r="AD596" s="4"/>
      <c r="AE596" s="32"/>
      <c r="AF596" s="32">
        <v>309.4</v>
      </c>
      <c r="AG596" s="32">
        <f>Z596+AE596</f>
        <v>1200</v>
      </c>
      <c r="AH596" s="32"/>
      <c r="AI596" s="32">
        <v>4635.6</v>
      </c>
      <c r="AJ596" s="67">
        <v>2000</v>
      </c>
      <c r="AK596" s="32">
        <v>520</v>
      </c>
      <c r="AL596" s="32">
        <v>517.55</v>
      </c>
      <c r="AM596" s="32">
        <v>2520</v>
      </c>
      <c r="AN596" s="32">
        <v>2520</v>
      </c>
      <c r="AO596" s="32">
        <v>2520</v>
      </c>
      <c r="AP596" s="32">
        <v>100</v>
      </c>
      <c r="AQ596" s="32">
        <v>100</v>
      </c>
      <c r="AR596" s="67">
        <v>2000</v>
      </c>
      <c r="AS596" s="32">
        <v>92.76</v>
      </c>
      <c r="AT596" s="32">
        <v>2000</v>
      </c>
      <c r="AU596" s="32"/>
      <c r="AV596" s="32"/>
      <c r="AW596" s="682">
        <v>0</v>
      </c>
      <c r="AX596" s="32"/>
      <c r="AY596" s="234">
        <v>1000</v>
      </c>
      <c r="AZ596" s="32">
        <v>1000</v>
      </c>
      <c r="BA596" s="32">
        <v>1000</v>
      </c>
      <c r="BB596" s="32">
        <v>1000</v>
      </c>
      <c r="BC596" s="234">
        <v>1000</v>
      </c>
      <c r="BD596" s="234">
        <v>820.92</v>
      </c>
      <c r="BE596" s="731">
        <f>BD596/BC596*100</f>
        <v>82.092</v>
      </c>
      <c r="BF596" s="822">
        <v>500</v>
      </c>
      <c r="BG596" s="33">
        <v>1000</v>
      </c>
      <c r="BH596" s="33">
        <v>1000</v>
      </c>
    </row>
    <row r="597" spans="1:60" s="1" customFormat="1" ht="15.75" customHeight="1">
      <c r="A597" s="12">
        <v>6</v>
      </c>
      <c r="B597" s="13">
        <v>1</v>
      </c>
      <c r="C597" s="13"/>
      <c r="D597" s="11" t="s">
        <v>3</v>
      </c>
      <c r="E597" s="189">
        <v>338</v>
      </c>
      <c r="F597" s="10" t="s">
        <v>82</v>
      </c>
      <c r="G597" s="11" t="s">
        <v>6</v>
      </c>
      <c r="H597" s="11" t="s">
        <v>2</v>
      </c>
      <c r="I597" s="11"/>
      <c r="J597" s="10" t="s">
        <v>6</v>
      </c>
      <c r="K597" s="11" t="s">
        <v>12</v>
      </c>
      <c r="L597" s="11" t="s">
        <v>24</v>
      </c>
      <c r="M597" s="11" t="s">
        <v>19</v>
      </c>
      <c r="N597" s="11"/>
      <c r="O597" s="11"/>
      <c r="P597" s="22" t="s">
        <v>7</v>
      </c>
      <c r="Q597" s="21" t="s">
        <v>626</v>
      </c>
      <c r="R597" s="32">
        <v>0</v>
      </c>
      <c r="S597" s="32">
        <v>0</v>
      </c>
      <c r="T597" s="33">
        <f>R597+S597</f>
        <v>0</v>
      </c>
      <c r="U597" s="34">
        <v>-52.59</v>
      </c>
      <c r="V597" s="34">
        <v>0</v>
      </c>
      <c r="W597" s="143" t="e">
        <f>V597/T597</f>
        <v>#DIV/0!</v>
      </c>
      <c r="X597" s="32"/>
      <c r="Y597" s="32">
        <v>0</v>
      </c>
      <c r="Z597" s="32">
        <v>0</v>
      </c>
      <c r="AA597" s="32">
        <v>0</v>
      </c>
      <c r="AB597" s="32">
        <v>0</v>
      </c>
      <c r="AC597" s="4"/>
      <c r="AD597" s="4"/>
      <c r="AE597" s="32"/>
      <c r="AF597" s="32">
        <v>52.59</v>
      </c>
      <c r="AG597" s="32"/>
      <c r="AH597" s="32"/>
      <c r="AI597" s="32"/>
      <c r="AJ597" s="67"/>
      <c r="AK597" s="32"/>
      <c r="AL597" s="32"/>
      <c r="AM597" s="32">
        <v>0</v>
      </c>
      <c r="AN597" s="32">
        <v>0</v>
      </c>
      <c r="AO597" s="32">
        <v>0</v>
      </c>
      <c r="AP597" s="32">
        <v>3083</v>
      </c>
      <c r="AQ597" s="32">
        <v>3083</v>
      </c>
      <c r="AR597" s="67">
        <v>3000</v>
      </c>
      <c r="AS597" s="32">
        <v>3082.5</v>
      </c>
      <c r="AT597" s="32">
        <v>3000</v>
      </c>
      <c r="AU597" s="32">
        <v>1945</v>
      </c>
      <c r="AV597" s="32">
        <v>2450</v>
      </c>
      <c r="AW597" s="682">
        <v>40.3</v>
      </c>
      <c r="AX597" s="32">
        <v>2354</v>
      </c>
      <c r="AY597" s="234">
        <v>3100</v>
      </c>
      <c r="AZ597" s="32">
        <v>3100</v>
      </c>
      <c r="BA597" s="32">
        <v>3100</v>
      </c>
      <c r="BB597" s="32">
        <v>3100</v>
      </c>
      <c r="BC597" s="234">
        <v>3263</v>
      </c>
      <c r="BD597" s="234">
        <v>3167</v>
      </c>
      <c r="BE597" s="731">
        <f>BD597/BC597*100</f>
        <v>97.05792215752375</v>
      </c>
      <c r="BF597" s="822">
        <v>3300</v>
      </c>
      <c r="BG597" s="33">
        <v>3300</v>
      </c>
      <c r="BH597" s="33">
        <v>3300</v>
      </c>
    </row>
    <row r="598" spans="1:60" s="1" customFormat="1" ht="15.75" customHeight="1">
      <c r="A598" s="159">
        <v>6</v>
      </c>
      <c r="B598" s="160">
        <v>1</v>
      </c>
      <c r="C598" s="160"/>
      <c r="D598" s="147" t="s">
        <v>10</v>
      </c>
      <c r="E598" s="724">
        <v>339</v>
      </c>
      <c r="F598" s="350" t="s">
        <v>82</v>
      </c>
      <c r="G598" s="348" t="s">
        <v>6</v>
      </c>
      <c r="H598" s="348" t="s">
        <v>2</v>
      </c>
      <c r="I598" s="348"/>
      <c r="J598" s="350" t="s">
        <v>6</v>
      </c>
      <c r="K598" s="348" t="s">
        <v>12</v>
      </c>
      <c r="L598" s="348"/>
      <c r="M598" s="348"/>
      <c r="N598" s="348"/>
      <c r="O598" s="348"/>
      <c r="P598" s="355"/>
      <c r="Q598" s="271" t="s">
        <v>188</v>
      </c>
      <c r="R598" s="258">
        <f>SUM(R595:R597)</f>
        <v>2000</v>
      </c>
      <c r="S598" s="258">
        <f>SUM(S595:S597)</f>
        <v>0</v>
      </c>
      <c r="T598" s="258">
        <f>SUM(T595:T597)</f>
        <v>1000</v>
      </c>
      <c r="U598" s="258">
        <f>SUM(U595:U597)</f>
        <v>-1026.01</v>
      </c>
      <c r="V598" s="259">
        <f>SUM(V595:V597)</f>
        <v>775.62</v>
      </c>
      <c r="W598" s="260">
        <f>V598/T598</f>
        <v>0.77562</v>
      </c>
      <c r="X598" s="258">
        <f>SUM(X595:X597)</f>
        <v>1000</v>
      </c>
      <c r="Y598" s="258">
        <f>SUM(Y595:Y597)</f>
        <v>2200</v>
      </c>
      <c r="Z598" s="258">
        <f>SUM(Z595:Z597)</f>
        <v>2200</v>
      </c>
      <c r="AA598" s="258">
        <f>SUM(AA595:AA597)</f>
        <v>2200</v>
      </c>
      <c r="AB598" s="258">
        <f>SUM(AB595:AB597)</f>
        <v>2200</v>
      </c>
      <c r="AC598" s="261"/>
      <c r="AD598" s="261"/>
      <c r="AE598" s="258">
        <f>SUM(AE595:AE597)</f>
        <v>0</v>
      </c>
      <c r="AF598" s="258">
        <f>SUM(AF595:AF597)</f>
        <v>1026.01</v>
      </c>
      <c r="AG598" s="258">
        <f>SUM(AG595:AG597)</f>
        <v>2200</v>
      </c>
      <c r="AH598" s="258">
        <f>SUM(AH594:AH597)</f>
        <v>15.98</v>
      </c>
      <c r="AI598" s="258">
        <f>SUM(AI594:AI597)</f>
        <v>8290.94</v>
      </c>
      <c r="AJ598" s="262">
        <f>SUM(AJ595:AJ597)</f>
        <v>4000</v>
      </c>
      <c r="AK598" s="258">
        <f aca="true" t="shared" si="175" ref="AK598:AV598">SUM(AK594:AK597)</f>
        <v>4520</v>
      </c>
      <c r="AL598" s="258">
        <f t="shared" si="175"/>
        <v>3842.55</v>
      </c>
      <c r="AM598" s="258">
        <f t="shared" si="175"/>
        <v>5120</v>
      </c>
      <c r="AN598" s="258">
        <f t="shared" si="175"/>
        <v>5120</v>
      </c>
      <c r="AO598" s="258">
        <f t="shared" si="175"/>
        <v>5120</v>
      </c>
      <c r="AP598" s="258">
        <f t="shared" si="175"/>
        <v>4183</v>
      </c>
      <c r="AQ598" s="258">
        <f t="shared" si="175"/>
        <v>5073</v>
      </c>
      <c r="AR598" s="262">
        <f t="shared" si="175"/>
        <v>7000</v>
      </c>
      <c r="AS598" s="258">
        <f t="shared" si="175"/>
        <v>5061.26</v>
      </c>
      <c r="AT598" s="258">
        <f t="shared" si="175"/>
        <v>7000</v>
      </c>
      <c r="AU598" s="258">
        <f t="shared" si="175"/>
        <v>1945</v>
      </c>
      <c r="AV598" s="258">
        <f t="shared" si="175"/>
        <v>3530</v>
      </c>
      <c r="AW598" s="258"/>
      <c r="AX598" s="258">
        <f>SUM(AX594:AX597)</f>
        <v>2354</v>
      </c>
      <c r="AY598" s="258">
        <f aca="true" t="shared" si="176" ref="AY598:BH598">SUM(AY594:AY597)</f>
        <v>5300</v>
      </c>
      <c r="AZ598" s="258">
        <f t="shared" si="176"/>
        <v>6100</v>
      </c>
      <c r="BA598" s="258">
        <f t="shared" si="176"/>
        <v>5300</v>
      </c>
      <c r="BB598" s="258">
        <f t="shared" si="176"/>
        <v>5300</v>
      </c>
      <c r="BC598" s="258">
        <f t="shared" si="176"/>
        <v>5559</v>
      </c>
      <c r="BD598" s="258">
        <f t="shared" si="176"/>
        <v>3987.92</v>
      </c>
      <c r="BE598" s="258">
        <f t="shared" si="176"/>
        <v>179.14992215752375</v>
      </c>
      <c r="BF598" s="258">
        <f t="shared" si="176"/>
        <v>5000</v>
      </c>
      <c r="BG598" s="258">
        <f t="shared" si="176"/>
        <v>5500</v>
      </c>
      <c r="BH598" s="258">
        <f t="shared" si="176"/>
        <v>5500</v>
      </c>
    </row>
    <row r="599" spans="1:60" s="1" customFormat="1" ht="15.75" customHeight="1">
      <c r="A599" s="159">
        <v>6</v>
      </c>
      <c r="B599" s="160">
        <v>1</v>
      </c>
      <c r="C599" s="160"/>
      <c r="D599" s="147" t="s">
        <v>10</v>
      </c>
      <c r="E599" s="724">
        <v>340</v>
      </c>
      <c r="F599" s="212" t="s">
        <v>82</v>
      </c>
      <c r="G599" s="213" t="s">
        <v>6</v>
      </c>
      <c r="H599" s="213" t="s">
        <v>2</v>
      </c>
      <c r="I599" s="342"/>
      <c r="J599" s="212" t="s">
        <v>6</v>
      </c>
      <c r="K599" s="213"/>
      <c r="L599" s="213"/>
      <c r="M599" s="213"/>
      <c r="N599" s="213"/>
      <c r="O599" s="213"/>
      <c r="P599" s="256"/>
      <c r="Q599" s="256" t="s">
        <v>191</v>
      </c>
      <c r="R599" s="256">
        <f>R598</f>
        <v>2000</v>
      </c>
      <c r="S599" s="256">
        <f>S598</f>
        <v>0</v>
      </c>
      <c r="T599" s="256">
        <f>T598</f>
        <v>1000</v>
      </c>
      <c r="U599" s="256">
        <f>U598</f>
        <v>-1026.01</v>
      </c>
      <c r="V599" s="256">
        <f>V598</f>
        <v>775.62</v>
      </c>
      <c r="W599" s="256">
        <f>V599/T599</f>
        <v>0.77562</v>
      </c>
      <c r="X599" s="256">
        <f>X598</f>
        <v>1000</v>
      </c>
      <c r="Y599" s="256">
        <f>Y598</f>
        <v>2200</v>
      </c>
      <c r="Z599" s="256">
        <f>Z598</f>
        <v>2200</v>
      </c>
      <c r="AA599" s="256">
        <f>AA598</f>
        <v>2200</v>
      </c>
      <c r="AB599" s="256">
        <f>AB598</f>
        <v>2200</v>
      </c>
      <c r="AC599" s="256"/>
      <c r="AD599" s="256"/>
      <c r="AE599" s="256">
        <f aca="true" t="shared" si="177" ref="AE599:AV599">AE598</f>
        <v>0</v>
      </c>
      <c r="AF599" s="256">
        <f t="shared" si="177"/>
        <v>1026.01</v>
      </c>
      <c r="AG599" s="256">
        <f t="shared" si="177"/>
        <v>2200</v>
      </c>
      <c r="AH599" s="258">
        <f t="shared" si="177"/>
        <v>15.98</v>
      </c>
      <c r="AI599" s="258">
        <f>AI598</f>
        <v>8290.94</v>
      </c>
      <c r="AJ599" s="258">
        <f t="shared" si="177"/>
        <v>4000</v>
      </c>
      <c r="AK599" s="258">
        <f t="shared" si="177"/>
        <v>4520</v>
      </c>
      <c r="AL599" s="258">
        <f t="shared" si="177"/>
        <v>3842.55</v>
      </c>
      <c r="AM599" s="258">
        <f>AM598</f>
        <v>5120</v>
      </c>
      <c r="AN599" s="258">
        <f>AN598</f>
        <v>5120</v>
      </c>
      <c r="AO599" s="258">
        <f>AO598</f>
        <v>5120</v>
      </c>
      <c r="AP599" s="258">
        <f>AP598</f>
        <v>4183</v>
      </c>
      <c r="AQ599" s="258">
        <f>AQ598</f>
        <v>5073</v>
      </c>
      <c r="AR599" s="262">
        <f t="shared" si="177"/>
        <v>7000</v>
      </c>
      <c r="AS599" s="258">
        <f t="shared" si="177"/>
        <v>5061.26</v>
      </c>
      <c r="AT599" s="258">
        <f t="shared" si="177"/>
        <v>7000</v>
      </c>
      <c r="AU599" s="258">
        <f>AU598</f>
        <v>1945</v>
      </c>
      <c r="AV599" s="258">
        <f t="shared" si="177"/>
        <v>3530</v>
      </c>
      <c r="AW599" s="258"/>
      <c r="AX599" s="258">
        <f>AX598</f>
        <v>2354</v>
      </c>
      <c r="AY599" s="258">
        <f aca="true" t="shared" si="178" ref="AY599:BH599">AY598</f>
        <v>5300</v>
      </c>
      <c r="AZ599" s="258">
        <f t="shared" si="178"/>
        <v>6100</v>
      </c>
      <c r="BA599" s="258">
        <f t="shared" si="178"/>
        <v>5300</v>
      </c>
      <c r="BB599" s="258">
        <f t="shared" si="178"/>
        <v>5300</v>
      </c>
      <c r="BC599" s="258">
        <f t="shared" si="178"/>
        <v>5559</v>
      </c>
      <c r="BD599" s="258">
        <f t="shared" si="178"/>
        <v>3987.92</v>
      </c>
      <c r="BE599" s="258">
        <f t="shared" si="178"/>
        <v>179.14992215752375</v>
      </c>
      <c r="BF599" s="258">
        <f t="shared" si="178"/>
        <v>5000</v>
      </c>
      <c r="BG599" s="258">
        <f t="shared" si="178"/>
        <v>5500</v>
      </c>
      <c r="BH599" s="258">
        <f t="shared" si="178"/>
        <v>5500</v>
      </c>
    </row>
    <row r="600" spans="1:60" s="1" customFormat="1" ht="0.75" customHeight="1" hidden="1">
      <c r="A600" s="159"/>
      <c r="B600" s="160"/>
      <c r="C600" s="160"/>
      <c r="D600" s="147"/>
      <c r="E600" s="189">
        <v>341</v>
      </c>
      <c r="F600" s="15" t="s">
        <v>82</v>
      </c>
      <c r="G600" s="16" t="s">
        <v>6</v>
      </c>
      <c r="H600" s="16" t="s">
        <v>2</v>
      </c>
      <c r="I600" s="16"/>
      <c r="J600" s="15" t="s">
        <v>24</v>
      </c>
      <c r="K600" s="16" t="s">
        <v>5</v>
      </c>
      <c r="L600" s="16">
        <v>6</v>
      </c>
      <c r="M600" s="16"/>
      <c r="N600" s="16"/>
      <c r="O600" s="16"/>
      <c r="P600" s="31" t="s">
        <v>7</v>
      </c>
      <c r="Q600" s="164" t="s">
        <v>404</v>
      </c>
      <c r="R600" s="32"/>
      <c r="S600" s="32"/>
      <c r="T600" s="32"/>
      <c r="U600" s="32"/>
      <c r="V600" s="34"/>
      <c r="W600" s="143"/>
      <c r="X600" s="32"/>
      <c r="Y600" s="32"/>
      <c r="Z600" s="32"/>
      <c r="AA600" s="32"/>
      <c r="AB600" s="32"/>
      <c r="AC600" s="23"/>
      <c r="AD600" s="23"/>
      <c r="AE600" s="32"/>
      <c r="AF600" s="32"/>
      <c r="AG600" s="32"/>
      <c r="AH600" s="32"/>
      <c r="AI600" s="32"/>
      <c r="AJ600" s="67"/>
      <c r="AK600" s="32"/>
      <c r="AL600" s="32"/>
      <c r="AM600" s="32">
        <v>0</v>
      </c>
      <c r="AN600" s="32">
        <v>0</v>
      </c>
      <c r="AO600" s="32">
        <v>0</v>
      </c>
      <c r="AP600" s="32">
        <v>0</v>
      </c>
      <c r="AQ600" s="32"/>
      <c r="AR600" s="67">
        <f>AM600</f>
        <v>0</v>
      </c>
      <c r="AS600" s="32"/>
      <c r="AT600" s="32"/>
      <c r="AU600" s="32"/>
      <c r="AV600" s="32"/>
      <c r="AW600" s="32"/>
      <c r="AX600" s="32"/>
      <c r="AY600" s="234"/>
      <c r="AZ600" s="32"/>
      <c r="BA600" s="32"/>
      <c r="BB600" s="32"/>
      <c r="BC600" s="234"/>
      <c r="BD600" s="32"/>
      <c r="BE600" s="731" t="e">
        <f>BD600/BC600*100</f>
        <v>#DIV/0!</v>
      </c>
      <c r="BF600" s="833"/>
      <c r="BG600" s="833"/>
      <c r="BH600" s="833"/>
    </row>
    <row r="601" spans="1:60" s="1" customFormat="1" ht="15" customHeight="1" hidden="1">
      <c r="A601" s="12">
        <v>6</v>
      </c>
      <c r="B601" s="13">
        <v>1</v>
      </c>
      <c r="C601" s="13"/>
      <c r="D601" s="11" t="s">
        <v>3</v>
      </c>
      <c r="E601" s="189">
        <v>342</v>
      </c>
      <c r="F601" s="10" t="s">
        <v>82</v>
      </c>
      <c r="G601" s="11" t="s">
        <v>6</v>
      </c>
      <c r="H601" s="11" t="s">
        <v>2</v>
      </c>
      <c r="I601" s="11"/>
      <c r="J601" s="10" t="s">
        <v>24</v>
      </c>
      <c r="K601" s="11" t="s">
        <v>5</v>
      </c>
      <c r="L601" s="11" t="s">
        <v>24</v>
      </c>
      <c r="M601" s="11" t="s">
        <v>13</v>
      </c>
      <c r="N601" s="11"/>
      <c r="O601" s="11"/>
      <c r="P601" s="22" t="s">
        <v>7</v>
      </c>
      <c r="Q601" s="79" t="s">
        <v>128</v>
      </c>
      <c r="R601" s="32"/>
      <c r="S601" s="32"/>
      <c r="T601" s="33"/>
      <c r="U601" s="34"/>
      <c r="V601" s="34"/>
      <c r="W601" s="143"/>
      <c r="X601" s="32"/>
      <c r="Y601" s="32"/>
      <c r="Z601" s="32"/>
      <c r="AA601" s="32"/>
      <c r="AB601" s="32"/>
      <c r="AC601" s="4"/>
      <c r="AD601" s="4"/>
      <c r="AE601" s="32"/>
      <c r="AF601" s="32"/>
      <c r="AG601" s="32"/>
      <c r="AH601" s="32"/>
      <c r="AI601" s="32"/>
      <c r="AJ601" s="67"/>
      <c r="AK601" s="32"/>
      <c r="AL601" s="32"/>
      <c r="AM601" s="32">
        <v>0</v>
      </c>
      <c r="AN601" s="32">
        <v>0</v>
      </c>
      <c r="AO601" s="32">
        <v>0</v>
      </c>
      <c r="AP601" s="32">
        <v>0</v>
      </c>
      <c r="AQ601" s="32"/>
      <c r="AR601" s="67">
        <f>AM601</f>
        <v>0</v>
      </c>
      <c r="AS601" s="32"/>
      <c r="AT601" s="32"/>
      <c r="AU601" s="32"/>
      <c r="AV601" s="32"/>
      <c r="AW601" s="32"/>
      <c r="AX601" s="32"/>
      <c r="AY601" s="234"/>
      <c r="AZ601" s="32"/>
      <c r="BA601" s="32"/>
      <c r="BB601" s="32"/>
      <c r="BC601" s="234"/>
      <c r="BD601" s="32"/>
      <c r="BE601" s="731" t="e">
        <f>BD601/BC601*100</f>
        <v>#DIV/0!</v>
      </c>
      <c r="BF601" s="833"/>
      <c r="BG601" s="833"/>
      <c r="BH601" s="833"/>
    </row>
    <row r="602" spans="1:60" s="1" customFormat="1" ht="15.75" customHeight="1" hidden="1">
      <c r="A602" s="12">
        <v>6</v>
      </c>
      <c r="B602" s="13">
        <v>1</v>
      </c>
      <c r="C602" s="13"/>
      <c r="D602" s="11" t="s">
        <v>3</v>
      </c>
      <c r="E602" s="189">
        <v>343</v>
      </c>
      <c r="F602" s="10" t="s">
        <v>82</v>
      </c>
      <c r="G602" s="11" t="s">
        <v>6</v>
      </c>
      <c r="H602" s="11" t="s">
        <v>2</v>
      </c>
      <c r="I602" s="11"/>
      <c r="J602" s="10" t="s">
        <v>24</v>
      </c>
      <c r="K602" s="11" t="s">
        <v>5</v>
      </c>
      <c r="L602" s="11" t="s">
        <v>24</v>
      </c>
      <c r="M602" s="11" t="s">
        <v>15</v>
      </c>
      <c r="N602" s="11"/>
      <c r="O602" s="11"/>
      <c r="P602" s="22" t="s">
        <v>7</v>
      </c>
      <c r="Q602" s="79" t="s">
        <v>420</v>
      </c>
      <c r="R602" s="32"/>
      <c r="S602" s="32"/>
      <c r="T602" s="33"/>
      <c r="U602" s="34"/>
      <c r="V602" s="34"/>
      <c r="W602" s="143"/>
      <c r="X602" s="32"/>
      <c r="Y602" s="32"/>
      <c r="Z602" s="32">
        <v>15000</v>
      </c>
      <c r="AA602" s="32"/>
      <c r="AB602" s="32"/>
      <c r="AC602" s="4"/>
      <c r="AD602" s="4"/>
      <c r="AE602" s="32">
        <v>2740</v>
      </c>
      <c r="AF602" s="32"/>
      <c r="AG602" s="32">
        <f>Z602+AE602</f>
        <v>17740</v>
      </c>
      <c r="AH602" s="32">
        <v>17737.4</v>
      </c>
      <c r="AI602" s="32"/>
      <c r="AJ602" s="67"/>
      <c r="AK602" s="32"/>
      <c r="AL602" s="32"/>
      <c r="AM602" s="32">
        <v>0</v>
      </c>
      <c r="AN602" s="32">
        <v>0</v>
      </c>
      <c r="AO602" s="32">
        <v>0</v>
      </c>
      <c r="AP602" s="32">
        <v>0</v>
      </c>
      <c r="AQ602" s="32"/>
      <c r="AR602" s="67">
        <f>AM602</f>
        <v>0</v>
      </c>
      <c r="AS602" s="32"/>
      <c r="AT602" s="32"/>
      <c r="AU602" s="32"/>
      <c r="AV602" s="32"/>
      <c r="AW602" s="32"/>
      <c r="AX602" s="32"/>
      <c r="AY602" s="234"/>
      <c r="AZ602" s="32"/>
      <c r="BA602" s="32"/>
      <c r="BB602" s="32"/>
      <c r="BC602" s="234"/>
      <c r="BD602" s="32"/>
      <c r="BE602" s="731" t="e">
        <f>BD602/BC602*100</f>
        <v>#DIV/0!</v>
      </c>
      <c r="BF602" s="833"/>
      <c r="BG602" s="833"/>
      <c r="BH602" s="833"/>
    </row>
    <row r="603" spans="1:60" s="511" customFormat="1" ht="15.75" customHeight="1" hidden="1">
      <c r="A603" s="12">
        <v>6</v>
      </c>
      <c r="B603" s="13">
        <v>1</v>
      </c>
      <c r="C603" s="13"/>
      <c r="D603" s="11" t="s">
        <v>3</v>
      </c>
      <c r="E603" s="189">
        <v>344</v>
      </c>
      <c r="F603" s="10" t="s">
        <v>82</v>
      </c>
      <c r="G603" s="11" t="s">
        <v>6</v>
      </c>
      <c r="H603" s="11" t="s">
        <v>2</v>
      </c>
      <c r="I603" s="11"/>
      <c r="J603" s="10" t="s">
        <v>24</v>
      </c>
      <c r="K603" s="11" t="s">
        <v>5</v>
      </c>
      <c r="L603" s="11" t="s">
        <v>24</v>
      </c>
      <c r="M603" s="11" t="s">
        <v>15</v>
      </c>
      <c r="N603" s="11">
        <v>1</v>
      </c>
      <c r="O603" s="11"/>
      <c r="P603" s="764" t="s">
        <v>110</v>
      </c>
      <c r="Q603" s="79" t="s">
        <v>652</v>
      </c>
      <c r="R603" s="32"/>
      <c r="S603" s="32"/>
      <c r="T603" s="33"/>
      <c r="U603" s="34"/>
      <c r="V603" s="34"/>
      <c r="W603" s="143"/>
      <c r="X603" s="32"/>
      <c r="Y603" s="32"/>
      <c r="Z603" s="32"/>
      <c r="AA603" s="32"/>
      <c r="AB603" s="32"/>
      <c r="AC603" s="4"/>
      <c r="AD603" s="4"/>
      <c r="AE603" s="32"/>
      <c r="AF603" s="32">
        <v>7744.55</v>
      </c>
      <c r="AG603" s="32"/>
      <c r="AH603" s="32"/>
      <c r="AI603" s="32"/>
      <c r="AJ603" s="67"/>
      <c r="AK603" s="32"/>
      <c r="AL603" s="32"/>
      <c r="AM603" s="32">
        <v>0</v>
      </c>
      <c r="AN603" s="32">
        <v>0</v>
      </c>
      <c r="AO603" s="32">
        <v>0</v>
      </c>
      <c r="AP603" s="32">
        <v>0</v>
      </c>
      <c r="AQ603" s="32">
        <v>0</v>
      </c>
      <c r="AR603" s="67">
        <v>10000</v>
      </c>
      <c r="AS603" s="32"/>
      <c r="AT603" s="32">
        <v>10000</v>
      </c>
      <c r="AU603" s="32"/>
      <c r="AV603" s="234"/>
      <c r="AW603" s="684"/>
      <c r="AX603" s="234"/>
      <c r="AY603" s="234"/>
      <c r="AZ603" s="32"/>
      <c r="BA603" s="32"/>
      <c r="BB603" s="32"/>
      <c r="BC603" s="234"/>
      <c r="BD603" s="234"/>
      <c r="BE603" s="731"/>
      <c r="BF603" s="827"/>
      <c r="BG603" s="831"/>
      <c r="BH603" s="831"/>
    </row>
    <row r="604" spans="1:60" ht="15.75" customHeight="1" hidden="1">
      <c r="A604" s="12">
        <v>6</v>
      </c>
      <c r="B604" s="13">
        <v>1</v>
      </c>
      <c r="C604" s="13"/>
      <c r="D604" s="11" t="s">
        <v>3</v>
      </c>
      <c r="E604" s="189">
        <v>345</v>
      </c>
      <c r="F604" s="10" t="s">
        <v>82</v>
      </c>
      <c r="G604" s="11" t="s">
        <v>6</v>
      </c>
      <c r="H604" s="11" t="s">
        <v>2</v>
      </c>
      <c r="I604" s="11"/>
      <c r="J604" s="10" t="s">
        <v>24</v>
      </c>
      <c r="K604" s="11" t="s">
        <v>5</v>
      </c>
      <c r="L604" s="11" t="s">
        <v>24</v>
      </c>
      <c r="M604" s="11" t="s">
        <v>15</v>
      </c>
      <c r="N604" s="11"/>
      <c r="O604" s="11"/>
      <c r="P604" s="22" t="s">
        <v>130</v>
      </c>
      <c r="Q604" s="79" t="s">
        <v>131</v>
      </c>
      <c r="R604" s="32"/>
      <c r="S604" s="32"/>
      <c r="T604" s="33"/>
      <c r="U604" s="34"/>
      <c r="V604" s="34"/>
      <c r="W604" s="143"/>
      <c r="X604" s="32"/>
      <c r="Y604" s="32"/>
      <c r="Z604" s="32"/>
      <c r="AA604" s="32"/>
      <c r="AB604" s="32"/>
      <c r="AE604" s="32"/>
      <c r="AF604" s="32">
        <v>1860.65</v>
      </c>
      <c r="AG604" s="32"/>
      <c r="AH604" s="32"/>
      <c r="AI604" s="32"/>
      <c r="AJ604" s="67"/>
      <c r="AK604" s="32"/>
      <c r="AL604" s="32"/>
      <c r="AM604" s="32">
        <v>0</v>
      </c>
      <c r="AN604" s="32">
        <v>0</v>
      </c>
      <c r="AO604" s="32">
        <v>0</v>
      </c>
      <c r="AP604" s="32">
        <v>0</v>
      </c>
      <c r="AQ604" s="32"/>
      <c r="AR604" s="67">
        <f>AM604</f>
        <v>0</v>
      </c>
      <c r="AS604" s="32"/>
      <c r="AT604" s="32"/>
      <c r="AU604" s="32"/>
      <c r="AV604" s="32"/>
      <c r="AW604" s="682"/>
      <c r="AX604" s="32"/>
      <c r="AY604" s="234"/>
      <c r="AZ604" s="32"/>
      <c r="BA604" s="32"/>
      <c r="BB604" s="32"/>
      <c r="BC604" s="234"/>
      <c r="BD604" s="234"/>
      <c r="BE604" s="731"/>
      <c r="BF604" s="822"/>
      <c r="BG604" s="33"/>
      <c r="BH604" s="33"/>
    </row>
    <row r="605" spans="1:60" s="518" customFormat="1" ht="15.75" customHeight="1" hidden="1">
      <c r="A605" s="12"/>
      <c r="B605" s="13"/>
      <c r="C605" s="13"/>
      <c r="D605" s="11"/>
      <c r="E605" s="189">
        <v>346</v>
      </c>
      <c r="F605" s="231" t="s">
        <v>82</v>
      </c>
      <c r="G605" s="230" t="s">
        <v>6</v>
      </c>
      <c r="H605" s="230" t="s">
        <v>2</v>
      </c>
      <c r="I605" s="230"/>
      <c r="J605" s="231" t="s">
        <v>24</v>
      </c>
      <c r="K605" s="389">
        <v>1</v>
      </c>
      <c r="L605" s="389">
        <v>6</v>
      </c>
      <c r="M605" s="230"/>
      <c r="N605" s="230">
        <v>2</v>
      </c>
      <c r="O605" s="230"/>
      <c r="P605" s="378">
        <v>41</v>
      </c>
      <c r="Q605" s="390" t="s">
        <v>722</v>
      </c>
      <c r="R605" s="234"/>
      <c r="S605" s="234"/>
      <c r="T605" s="234"/>
      <c r="U605" s="235"/>
      <c r="V605" s="235"/>
      <c r="W605" s="236"/>
      <c r="X605" s="234"/>
      <c r="Y605" s="234"/>
      <c r="Z605" s="234"/>
      <c r="AA605" s="234"/>
      <c r="AB605" s="234"/>
      <c r="AC605" s="237"/>
      <c r="AD605" s="237"/>
      <c r="AE605" s="234"/>
      <c r="AF605" s="234"/>
      <c r="AG605" s="234"/>
      <c r="AH605" s="234"/>
      <c r="AI605" s="234"/>
      <c r="AJ605" s="238"/>
      <c r="AK605" s="234"/>
      <c r="AL605" s="234"/>
      <c r="AM605" s="234">
        <v>0</v>
      </c>
      <c r="AN605" s="234">
        <v>600</v>
      </c>
      <c r="AO605" s="234">
        <v>600</v>
      </c>
      <c r="AP605" s="234">
        <v>600</v>
      </c>
      <c r="AQ605" s="234">
        <v>600</v>
      </c>
      <c r="AR605" s="238">
        <v>0</v>
      </c>
      <c r="AS605" s="234">
        <v>600</v>
      </c>
      <c r="AT605" s="234"/>
      <c r="AU605" s="234"/>
      <c r="AV605" s="234"/>
      <c r="AW605" s="684"/>
      <c r="AX605" s="234"/>
      <c r="AY605" s="234"/>
      <c r="AZ605" s="32"/>
      <c r="BA605" s="32"/>
      <c r="BB605" s="32"/>
      <c r="BC605" s="234"/>
      <c r="BD605" s="234"/>
      <c r="BE605" s="731"/>
      <c r="BF605" s="827"/>
      <c r="BG605" s="828"/>
      <c r="BH605" s="828"/>
    </row>
    <row r="606" spans="1:60" s="23" customFormat="1" ht="15.75" customHeight="1">
      <c r="A606" s="12"/>
      <c r="B606" s="13"/>
      <c r="C606" s="13"/>
      <c r="D606" s="11"/>
      <c r="E606" s="189">
        <v>347</v>
      </c>
      <c r="F606" s="231" t="s">
        <v>82</v>
      </c>
      <c r="G606" s="230" t="s">
        <v>6</v>
      </c>
      <c r="H606" s="230" t="s">
        <v>2</v>
      </c>
      <c r="I606" s="230"/>
      <c r="J606" s="404" t="s">
        <v>24</v>
      </c>
      <c r="K606" s="396">
        <v>1</v>
      </c>
      <c r="L606" s="396">
        <v>6</v>
      </c>
      <c r="M606" s="392"/>
      <c r="N606" s="392">
        <v>3</v>
      </c>
      <c r="O606" s="392"/>
      <c r="P606" s="405">
        <v>41</v>
      </c>
      <c r="Q606" s="390" t="s">
        <v>721</v>
      </c>
      <c r="R606" s="234"/>
      <c r="S606" s="234"/>
      <c r="T606" s="234"/>
      <c r="U606" s="235"/>
      <c r="V606" s="235"/>
      <c r="W606" s="236"/>
      <c r="X606" s="234"/>
      <c r="Y606" s="234"/>
      <c r="Z606" s="234"/>
      <c r="AA606" s="234"/>
      <c r="AB606" s="234"/>
      <c r="AC606" s="237"/>
      <c r="AD606" s="237"/>
      <c r="AE606" s="234"/>
      <c r="AF606" s="234"/>
      <c r="AG606" s="234"/>
      <c r="AH606" s="234"/>
      <c r="AI606" s="234"/>
      <c r="AJ606" s="238"/>
      <c r="AK606" s="234"/>
      <c r="AL606" s="234"/>
      <c r="AM606" s="234">
        <v>0</v>
      </c>
      <c r="AN606" s="234">
        <v>800</v>
      </c>
      <c r="AO606" s="234">
        <v>800</v>
      </c>
      <c r="AP606" s="234">
        <v>800</v>
      </c>
      <c r="AQ606" s="234">
        <v>800</v>
      </c>
      <c r="AR606" s="238">
        <v>0</v>
      </c>
      <c r="AS606" s="234"/>
      <c r="AT606" s="234">
        <v>800</v>
      </c>
      <c r="AU606" s="234">
        <v>1980</v>
      </c>
      <c r="AV606" s="234"/>
      <c r="AW606" s="684">
        <v>0</v>
      </c>
      <c r="AX606" s="234"/>
      <c r="AY606" s="602"/>
      <c r="AZ606" s="32"/>
      <c r="BA606" s="196"/>
      <c r="BB606" s="196"/>
      <c r="BC606" s="602"/>
      <c r="BD606" s="602"/>
      <c r="BE606" s="731"/>
      <c r="BF606" s="822"/>
      <c r="BG606" s="32"/>
      <c r="BH606" s="32"/>
    </row>
    <row r="607" spans="1:60" s="23" customFormat="1" ht="15.75" customHeight="1" hidden="1">
      <c r="A607" s="12"/>
      <c r="B607" s="13"/>
      <c r="C607" s="13"/>
      <c r="D607" s="11"/>
      <c r="E607" s="189">
        <v>348</v>
      </c>
      <c r="F607" s="231" t="s">
        <v>82</v>
      </c>
      <c r="G607" s="230" t="s">
        <v>6</v>
      </c>
      <c r="H607" s="230" t="s">
        <v>2</v>
      </c>
      <c r="I607" s="230"/>
      <c r="J607" s="399">
        <v>7</v>
      </c>
      <c r="K607" s="396">
        <v>1</v>
      </c>
      <c r="L607" s="396">
        <v>7</v>
      </c>
      <c r="M607" s="398" t="s">
        <v>15</v>
      </c>
      <c r="N607" s="392">
        <v>1</v>
      </c>
      <c r="O607" s="392"/>
      <c r="P607" s="378">
        <v>41</v>
      </c>
      <c r="Q607" s="390" t="s">
        <v>597</v>
      </c>
      <c r="R607" s="234"/>
      <c r="S607" s="234"/>
      <c r="T607" s="234"/>
      <c r="U607" s="235"/>
      <c r="V607" s="235"/>
      <c r="W607" s="236"/>
      <c r="X607" s="234"/>
      <c r="Y607" s="234"/>
      <c r="Z607" s="234"/>
      <c r="AA607" s="234"/>
      <c r="AB607" s="234"/>
      <c r="AC607" s="237"/>
      <c r="AD607" s="237"/>
      <c r="AE607" s="234"/>
      <c r="AF607" s="234"/>
      <c r="AG607" s="234"/>
      <c r="AH607" s="234"/>
      <c r="AI607" s="234"/>
      <c r="AJ607" s="238"/>
      <c r="AK607" s="234"/>
      <c r="AL607" s="234"/>
      <c r="AM607" s="234">
        <v>0</v>
      </c>
      <c r="AN607" s="234">
        <v>0</v>
      </c>
      <c r="AO607" s="234">
        <v>0</v>
      </c>
      <c r="AP607" s="234">
        <v>40000</v>
      </c>
      <c r="AQ607" s="234">
        <v>25770</v>
      </c>
      <c r="AR607" s="238">
        <v>0</v>
      </c>
      <c r="AS607" s="234">
        <v>25622</v>
      </c>
      <c r="AT607" s="234"/>
      <c r="AU607" s="234"/>
      <c r="AV607" s="234"/>
      <c r="AW607" s="684"/>
      <c r="AX607" s="234"/>
      <c r="AY607" s="234"/>
      <c r="AZ607" s="32"/>
      <c r="BA607" s="32"/>
      <c r="BB607" s="32"/>
      <c r="BC607" s="234"/>
      <c r="BD607" s="234"/>
      <c r="BE607" s="731"/>
      <c r="BF607" s="822"/>
      <c r="BG607" s="32"/>
      <c r="BH607" s="32"/>
    </row>
    <row r="608" spans="1:60" s="23" customFormat="1" ht="15.75" customHeight="1" hidden="1">
      <c r="A608" s="12"/>
      <c r="B608" s="13"/>
      <c r="C608" s="13"/>
      <c r="D608" s="11"/>
      <c r="E608" s="189">
        <v>349</v>
      </c>
      <c r="F608" s="231" t="s">
        <v>82</v>
      </c>
      <c r="G608" s="230" t="s">
        <v>6</v>
      </c>
      <c r="H608" s="230" t="s">
        <v>2</v>
      </c>
      <c r="I608" s="230"/>
      <c r="J608" s="399">
        <v>7</v>
      </c>
      <c r="K608" s="396">
        <v>1</v>
      </c>
      <c r="L608" s="396">
        <v>7</v>
      </c>
      <c r="M608" s="398" t="s">
        <v>15</v>
      </c>
      <c r="N608" s="392"/>
      <c r="O608" s="392"/>
      <c r="P608" s="717" t="s">
        <v>645</v>
      </c>
      <c r="Q608" s="390" t="s">
        <v>597</v>
      </c>
      <c r="R608" s="234"/>
      <c r="S608" s="234"/>
      <c r="T608" s="234"/>
      <c r="U608" s="235"/>
      <c r="V608" s="235"/>
      <c r="W608" s="236"/>
      <c r="X608" s="234"/>
      <c r="Y608" s="234"/>
      <c r="Z608" s="234"/>
      <c r="AA608" s="234"/>
      <c r="AB608" s="234"/>
      <c r="AC608" s="237"/>
      <c r="AD608" s="237"/>
      <c r="AE608" s="234"/>
      <c r="AF608" s="234"/>
      <c r="AG608" s="234"/>
      <c r="AH608" s="234"/>
      <c r="AI608" s="234"/>
      <c r="AJ608" s="238"/>
      <c r="AK608" s="234"/>
      <c r="AL608" s="234"/>
      <c r="AM608" s="234"/>
      <c r="AN608" s="234"/>
      <c r="AO608" s="234"/>
      <c r="AP608" s="234">
        <v>0</v>
      </c>
      <c r="AQ608" s="234">
        <v>40000</v>
      </c>
      <c r="AR608" s="238">
        <v>0</v>
      </c>
      <c r="AS608" s="234">
        <v>40000</v>
      </c>
      <c r="AT608" s="234"/>
      <c r="AU608" s="234"/>
      <c r="AV608" s="234"/>
      <c r="AW608" s="684"/>
      <c r="AX608" s="234"/>
      <c r="AY608" s="234"/>
      <c r="AZ608" s="32"/>
      <c r="BA608" s="32"/>
      <c r="BB608" s="32"/>
      <c r="BC608" s="234"/>
      <c r="BD608" s="234"/>
      <c r="BE608" s="731"/>
      <c r="BF608" s="822"/>
      <c r="BG608" s="32"/>
      <c r="BH608" s="32"/>
    </row>
    <row r="609" spans="1:60" s="56" customFormat="1" ht="0.75" customHeight="1" hidden="1">
      <c r="A609" s="12"/>
      <c r="B609" s="13"/>
      <c r="C609" s="13"/>
      <c r="D609" s="11"/>
      <c r="E609" s="189">
        <v>350</v>
      </c>
      <c r="F609" s="231" t="s">
        <v>82</v>
      </c>
      <c r="G609" s="230" t="s">
        <v>6</v>
      </c>
      <c r="H609" s="230" t="s">
        <v>2</v>
      </c>
      <c r="I609" s="230"/>
      <c r="J609" s="399">
        <v>7</v>
      </c>
      <c r="K609" s="396">
        <v>1</v>
      </c>
      <c r="L609" s="396">
        <v>7</v>
      </c>
      <c r="M609" s="398" t="s">
        <v>15</v>
      </c>
      <c r="N609" s="392"/>
      <c r="O609" s="392"/>
      <c r="P609" s="378">
        <v>111</v>
      </c>
      <c r="Q609" s="390" t="s">
        <v>597</v>
      </c>
      <c r="R609" s="234"/>
      <c r="S609" s="234"/>
      <c r="T609" s="234"/>
      <c r="U609" s="235"/>
      <c r="V609" s="235"/>
      <c r="W609" s="236"/>
      <c r="X609" s="234"/>
      <c r="Y609" s="234"/>
      <c r="Z609" s="234"/>
      <c r="AA609" s="234"/>
      <c r="AB609" s="234"/>
      <c r="AC609" s="237"/>
      <c r="AD609" s="237"/>
      <c r="AE609" s="234"/>
      <c r="AF609" s="234"/>
      <c r="AG609" s="234"/>
      <c r="AH609" s="234"/>
      <c r="AI609" s="234"/>
      <c r="AJ609" s="238"/>
      <c r="AK609" s="234"/>
      <c r="AL609" s="234"/>
      <c r="AM609" s="234"/>
      <c r="AN609" s="234"/>
      <c r="AO609" s="234"/>
      <c r="AP609" s="234">
        <v>40000</v>
      </c>
      <c r="AQ609" s="234">
        <v>0</v>
      </c>
      <c r="AR609" s="238">
        <v>0</v>
      </c>
      <c r="AS609" s="234"/>
      <c r="AT609" s="234">
        <v>0</v>
      </c>
      <c r="AU609" s="234"/>
      <c r="AV609" s="234"/>
      <c r="AW609" s="234"/>
      <c r="AX609" s="234"/>
      <c r="AY609" s="234"/>
      <c r="AZ609" s="234"/>
      <c r="BA609" s="32"/>
      <c r="BB609" s="32"/>
      <c r="BC609" s="234"/>
      <c r="BD609" s="234"/>
      <c r="BE609" s="731"/>
      <c r="BF609" s="67"/>
      <c r="BG609" s="67"/>
      <c r="BH609" s="67"/>
    </row>
    <row r="610" spans="1:60" ht="15.75" customHeight="1">
      <c r="A610" s="43">
        <v>6</v>
      </c>
      <c r="B610" s="44">
        <v>1</v>
      </c>
      <c r="C610" s="44"/>
      <c r="D610" s="45" t="s">
        <v>10</v>
      </c>
      <c r="E610" s="615">
        <v>351</v>
      </c>
      <c r="F610" s="46" t="s">
        <v>82</v>
      </c>
      <c r="G610" s="45" t="s">
        <v>6</v>
      </c>
      <c r="H610" s="45" t="s">
        <v>2</v>
      </c>
      <c r="I610" s="45"/>
      <c r="J610" s="46" t="s">
        <v>24</v>
      </c>
      <c r="K610" s="45"/>
      <c r="L610" s="45"/>
      <c r="M610" s="45"/>
      <c r="N610" s="45"/>
      <c r="O610" s="45"/>
      <c r="P610" s="47"/>
      <c r="Q610" s="370" t="s">
        <v>193</v>
      </c>
      <c r="R610" s="48"/>
      <c r="S610" s="48"/>
      <c r="T610" s="48"/>
      <c r="U610" s="49"/>
      <c r="V610" s="49"/>
      <c r="W610" s="149"/>
      <c r="X610" s="48">
        <f>SUM(X601:X604)</f>
        <v>0</v>
      </c>
      <c r="Y610" s="48">
        <f>SUM(Y600:Y601)</f>
        <v>0</v>
      </c>
      <c r="Z610" s="48">
        <f>SUM(Z600:Z604)</f>
        <v>15000</v>
      </c>
      <c r="AA610" s="48"/>
      <c r="AB610" s="48"/>
      <c r="AC610" s="50"/>
      <c r="AD610" s="50"/>
      <c r="AE610" s="48">
        <f>SUM(AE600:AE604)</f>
        <v>2740</v>
      </c>
      <c r="AF610" s="48">
        <f>SUM(AF600:AF604)</f>
        <v>9605.2</v>
      </c>
      <c r="AG610" s="48">
        <f>SUM(AG600:AG604)</f>
        <v>17740</v>
      </c>
      <c r="AH610" s="48">
        <f>SUM(AH600:AH604)</f>
        <v>17737.4</v>
      </c>
      <c r="AI610" s="48">
        <f aca="true" t="shared" si="179" ref="AI610:AV610">SUM(AI600:AI609)</f>
        <v>0</v>
      </c>
      <c r="AJ610" s="48">
        <f t="shared" si="179"/>
        <v>0</v>
      </c>
      <c r="AK610" s="48">
        <f t="shared" si="179"/>
        <v>0</v>
      </c>
      <c r="AL610" s="48">
        <f t="shared" si="179"/>
        <v>0</v>
      </c>
      <c r="AM610" s="48">
        <f t="shared" si="179"/>
        <v>0</v>
      </c>
      <c r="AN610" s="48">
        <f t="shared" si="179"/>
        <v>1400</v>
      </c>
      <c r="AO610" s="48">
        <f t="shared" si="179"/>
        <v>1400</v>
      </c>
      <c r="AP610" s="48">
        <f t="shared" si="179"/>
        <v>81400</v>
      </c>
      <c r="AQ610" s="48">
        <f t="shared" si="179"/>
        <v>67170</v>
      </c>
      <c r="AR610" s="178">
        <f t="shared" si="179"/>
        <v>10000</v>
      </c>
      <c r="AS610" s="48">
        <f t="shared" si="179"/>
        <v>66222</v>
      </c>
      <c r="AT610" s="48">
        <f t="shared" si="179"/>
        <v>10800</v>
      </c>
      <c r="AU610" s="48">
        <f>SUM(AU600:AU609)</f>
        <v>1980</v>
      </c>
      <c r="AV610" s="48">
        <f t="shared" si="179"/>
        <v>0</v>
      </c>
      <c r="AW610" s="48"/>
      <c r="AX610" s="48">
        <f>SUM(AX600:AX609)</f>
        <v>0</v>
      </c>
      <c r="AY610" s="48">
        <f aca="true" t="shared" si="180" ref="AY610:BH610">SUM(AY600:AY609)</f>
        <v>0</v>
      </c>
      <c r="AZ610" s="48">
        <f t="shared" si="180"/>
        <v>0</v>
      </c>
      <c r="BA610" s="48">
        <f t="shared" si="180"/>
        <v>0</v>
      </c>
      <c r="BB610" s="48">
        <f t="shared" si="180"/>
        <v>0</v>
      </c>
      <c r="BC610" s="48">
        <f t="shared" si="180"/>
        <v>0</v>
      </c>
      <c r="BD610" s="48">
        <f t="shared" si="180"/>
        <v>0</v>
      </c>
      <c r="BE610" s="48" t="e">
        <f t="shared" si="180"/>
        <v>#DIV/0!</v>
      </c>
      <c r="BF610" s="48">
        <f t="shared" si="180"/>
        <v>0</v>
      </c>
      <c r="BG610" s="48">
        <f t="shared" si="180"/>
        <v>0</v>
      </c>
      <c r="BH610" s="48">
        <f t="shared" si="180"/>
        <v>0</v>
      </c>
    </row>
    <row r="611" spans="1:60" s="74" customFormat="1" ht="15.75" customHeight="1">
      <c r="A611" s="51">
        <v>6</v>
      </c>
      <c r="B611" s="52">
        <v>1</v>
      </c>
      <c r="C611" s="52"/>
      <c r="D611" s="383"/>
      <c r="E611" s="722">
        <v>352</v>
      </c>
      <c r="F611" s="905" t="s">
        <v>186</v>
      </c>
      <c r="G611" s="906"/>
      <c r="H611" s="906"/>
      <c r="I611" s="907"/>
      <c r="J611" s="934" t="s">
        <v>247</v>
      </c>
      <c r="K611" s="935"/>
      <c r="L611" s="935"/>
      <c r="M611" s="935"/>
      <c r="N611" s="935"/>
      <c r="O611" s="935"/>
      <c r="P611" s="936"/>
      <c r="Q611" s="191" t="s">
        <v>248</v>
      </c>
      <c r="R611" s="54">
        <f>R599+R610</f>
        <v>2000</v>
      </c>
      <c r="S611" s="54">
        <f>S599+S610</f>
        <v>0</v>
      </c>
      <c r="T611" s="54">
        <f>T599+T610</f>
        <v>1000</v>
      </c>
      <c r="U611" s="54">
        <f>U599+U610</f>
        <v>-1026.01</v>
      </c>
      <c r="V611" s="55">
        <f>V599+V610</f>
        <v>775.62</v>
      </c>
      <c r="W611" s="152">
        <f>V611/T611</f>
        <v>0.77562</v>
      </c>
      <c r="X611" s="54">
        <f>X599+X610</f>
        <v>1000</v>
      </c>
      <c r="Y611" s="54">
        <f>Y599+Y610</f>
        <v>2200</v>
      </c>
      <c r="Z611" s="54">
        <f>Z599+Z610</f>
        <v>17200</v>
      </c>
      <c r="AA611" s="54">
        <f>AA599+AA610</f>
        <v>2200</v>
      </c>
      <c r="AB611" s="54">
        <f>AB599+AB610</f>
        <v>2200</v>
      </c>
      <c r="AC611" s="2"/>
      <c r="AD611" s="2"/>
      <c r="AE611" s="54">
        <f aca="true" t="shared" si="181" ref="AE611:AV611">AE599+AE610</f>
        <v>2740</v>
      </c>
      <c r="AF611" s="54">
        <f t="shared" si="181"/>
        <v>10631.210000000001</v>
      </c>
      <c r="AG611" s="54">
        <f t="shared" si="181"/>
        <v>19940</v>
      </c>
      <c r="AH611" s="54">
        <f t="shared" si="181"/>
        <v>17753.38</v>
      </c>
      <c r="AI611" s="64">
        <f t="shared" si="181"/>
        <v>8290.94</v>
      </c>
      <c r="AJ611" s="64">
        <f t="shared" si="181"/>
        <v>4000</v>
      </c>
      <c r="AK611" s="64">
        <f t="shared" si="181"/>
        <v>4520</v>
      </c>
      <c r="AL611" s="64">
        <f t="shared" si="181"/>
        <v>3842.55</v>
      </c>
      <c r="AM611" s="64">
        <f t="shared" si="181"/>
        <v>5120</v>
      </c>
      <c r="AN611" s="64">
        <f t="shared" si="181"/>
        <v>6520</v>
      </c>
      <c r="AO611" s="64">
        <f>AO599+AO610</f>
        <v>6520</v>
      </c>
      <c r="AP611" s="64">
        <f>AP599+AP610</f>
        <v>85583</v>
      </c>
      <c r="AQ611" s="64">
        <f>AQ599+AQ610</f>
        <v>72243</v>
      </c>
      <c r="AR611" s="54">
        <f t="shared" si="181"/>
        <v>17000</v>
      </c>
      <c r="AS611" s="64">
        <f>AS599+AS610</f>
        <v>71283.26</v>
      </c>
      <c r="AT611" s="64">
        <f>AT599+AT610</f>
        <v>17800</v>
      </c>
      <c r="AU611" s="64">
        <f>AU599+AU610</f>
        <v>3925</v>
      </c>
      <c r="AV611" s="64">
        <f t="shared" si="181"/>
        <v>3530</v>
      </c>
      <c r="AW611" s="64"/>
      <c r="AX611" s="64">
        <f aca="true" t="shared" si="182" ref="AX611:BH611">AX599+AX610</f>
        <v>2354</v>
      </c>
      <c r="AY611" s="64">
        <f t="shared" si="182"/>
        <v>5300</v>
      </c>
      <c r="AZ611" s="64">
        <f t="shared" si="182"/>
        <v>6100</v>
      </c>
      <c r="BA611" s="64">
        <f t="shared" si="182"/>
        <v>5300</v>
      </c>
      <c r="BB611" s="64">
        <f t="shared" si="182"/>
        <v>5300</v>
      </c>
      <c r="BC611" s="64">
        <f t="shared" si="182"/>
        <v>5559</v>
      </c>
      <c r="BD611" s="64">
        <f t="shared" si="182"/>
        <v>3987.92</v>
      </c>
      <c r="BE611" s="64" t="e">
        <f t="shared" si="182"/>
        <v>#DIV/0!</v>
      </c>
      <c r="BF611" s="64">
        <f t="shared" si="182"/>
        <v>5000</v>
      </c>
      <c r="BG611" s="64">
        <f t="shared" si="182"/>
        <v>5500</v>
      </c>
      <c r="BH611" s="64">
        <f t="shared" si="182"/>
        <v>5500</v>
      </c>
    </row>
    <row r="612" spans="1:60" s="74" customFormat="1" ht="10.5" customHeight="1">
      <c r="A612" s="537"/>
      <c r="B612" s="538"/>
      <c r="C612" s="538"/>
      <c r="D612" s="538"/>
      <c r="E612" s="538"/>
      <c r="F612" s="538"/>
      <c r="G612" s="538"/>
      <c r="H612" s="538"/>
      <c r="I612" s="538"/>
      <c r="J612" s="538"/>
      <c r="K612" s="538"/>
      <c r="L612" s="538"/>
      <c r="M612" s="538"/>
      <c r="N612" s="538"/>
      <c r="O612" s="538"/>
      <c r="P612" s="538"/>
      <c r="Q612" s="538"/>
      <c r="R612" s="538"/>
      <c r="S612" s="538"/>
      <c r="T612" s="538"/>
      <c r="U612" s="538"/>
      <c r="V612" s="538"/>
      <c r="W612" s="538"/>
      <c r="X612" s="539"/>
      <c r="Y612" s="538"/>
      <c r="Z612" s="538"/>
      <c r="AA612" s="538"/>
      <c r="AB612" s="538"/>
      <c r="AC612" s="511"/>
      <c r="AD612" s="511"/>
      <c r="AE612" s="538"/>
      <c r="AF612" s="538"/>
      <c r="AG612" s="539"/>
      <c r="AH612" s="539"/>
      <c r="AI612" s="539"/>
      <c r="AJ612" s="540"/>
      <c r="AK612" s="540"/>
      <c r="AL612" s="539"/>
      <c r="AM612" s="539"/>
      <c r="AN612" s="539"/>
      <c r="AO612" s="539"/>
      <c r="AP612" s="539"/>
      <c r="AQ612" s="539"/>
      <c r="AR612" s="540"/>
      <c r="AS612" s="539"/>
      <c r="AT612" s="539"/>
      <c r="AU612" s="540"/>
      <c r="AV612" s="539"/>
      <c r="AW612" s="539"/>
      <c r="AX612" s="539"/>
      <c r="AY612" s="783"/>
      <c r="AZ612" s="539"/>
      <c r="BA612" s="665"/>
      <c r="BB612" s="665"/>
      <c r="BC612" s="783"/>
      <c r="BD612" s="539"/>
      <c r="BE612" s="726"/>
      <c r="BF612" s="185"/>
      <c r="BG612" s="185"/>
      <c r="BH612" s="185"/>
    </row>
    <row r="613" spans="1:60" s="72" customFormat="1" ht="18.75" customHeight="1">
      <c r="A613" s="74"/>
      <c r="B613" s="74"/>
      <c r="C613" s="74"/>
      <c r="D613" s="74"/>
      <c r="E613" s="74"/>
      <c r="F613" s="74"/>
      <c r="G613" s="74"/>
      <c r="H613" s="74" t="s">
        <v>250</v>
      </c>
      <c r="I613" s="74"/>
      <c r="J613" s="74"/>
      <c r="K613" s="74"/>
      <c r="L613" s="74"/>
      <c r="M613" s="74"/>
      <c r="N613" s="74"/>
      <c r="O613" s="74"/>
      <c r="P613" s="74"/>
      <c r="Q613" s="74" t="s">
        <v>249</v>
      </c>
      <c r="R613" s="75"/>
      <c r="S613" s="75"/>
      <c r="T613" s="75"/>
      <c r="U613" s="76"/>
      <c r="V613" s="76"/>
      <c r="W613" s="76"/>
      <c r="X613" s="75"/>
      <c r="Y613" s="75"/>
      <c r="Z613" s="75"/>
      <c r="AA613" s="75"/>
      <c r="AB613" s="75"/>
      <c r="AC613" s="74"/>
      <c r="AD613" s="74"/>
      <c r="AE613" s="75"/>
      <c r="AF613" s="75"/>
      <c r="AG613" s="75"/>
      <c r="AH613" s="75"/>
      <c r="AI613" s="75"/>
      <c r="AJ613" s="75"/>
      <c r="AK613" s="75"/>
      <c r="AL613" s="200"/>
      <c r="AM613" s="200"/>
      <c r="AN613" s="200"/>
      <c r="AO613" s="200"/>
      <c r="AP613" s="200"/>
      <c r="AQ613" s="200"/>
      <c r="AR613" s="75"/>
      <c r="AS613" s="200"/>
      <c r="AT613" s="200"/>
      <c r="AU613" s="75"/>
      <c r="AV613" s="75"/>
      <c r="AW613" s="75"/>
      <c r="AX613" s="75"/>
      <c r="AY613" s="774"/>
      <c r="AZ613" s="75"/>
      <c r="BA613" s="75"/>
      <c r="BB613" s="75"/>
      <c r="BC613" s="774"/>
      <c r="BD613" s="75"/>
      <c r="BE613" s="727"/>
      <c r="BF613" s="823"/>
      <c r="BG613" s="823"/>
      <c r="BH613" s="823"/>
    </row>
    <row r="614" spans="1:60" s="1" customFormat="1" ht="10.5" customHeight="1">
      <c r="A614" s="573"/>
      <c r="B614" s="573"/>
      <c r="C614" s="573"/>
      <c r="D614" s="573"/>
      <c r="E614" s="573"/>
      <c r="F614" s="573"/>
      <c r="G614" s="573"/>
      <c r="H614" s="573"/>
      <c r="I614" s="573"/>
      <c r="J614" s="569"/>
      <c r="K614" s="573"/>
      <c r="L614" s="573"/>
      <c r="M614" s="573"/>
      <c r="N614" s="573"/>
      <c r="O614" s="573"/>
      <c r="P614" s="573"/>
      <c r="Q614" s="573"/>
      <c r="R614" s="505"/>
      <c r="S614" s="505"/>
      <c r="T614" s="505"/>
      <c r="U614" s="506"/>
      <c r="V614" s="506"/>
      <c r="W614" s="506"/>
      <c r="X614" s="505"/>
      <c r="Y614" s="505"/>
      <c r="Z614" s="505"/>
      <c r="AA614" s="505"/>
      <c r="AB614" s="505"/>
      <c r="AC614" s="569"/>
      <c r="AD614" s="569"/>
      <c r="AE614" s="505"/>
      <c r="AF614" s="505"/>
      <c r="AG614" s="505"/>
      <c r="AH614" s="505"/>
      <c r="AI614" s="505"/>
      <c r="AJ614" s="505"/>
      <c r="AK614" s="505"/>
      <c r="AL614" s="508"/>
      <c r="AM614" s="508"/>
      <c r="AN614" s="508"/>
      <c r="AO614" s="508"/>
      <c r="AP614" s="508"/>
      <c r="AQ614" s="508"/>
      <c r="AR614" s="505"/>
      <c r="AS614" s="508"/>
      <c r="AT614" s="508"/>
      <c r="AU614" s="505"/>
      <c r="AV614" s="505"/>
      <c r="AW614" s="505"/>
      <c r="AX614" s="505"/>
      <c r="AY614" s="775"/>
      <c r="AZ614" s="505"/>
      <c r="BA614" s="505"/>
      <c r="BB614" s="505"/>
      <c r="BC614" s="775"/>
      <c r="BD614" s="505"/>
      <c r="BE614" s="728"/>
      <c r="BF614" s="186"/>
      <c r="BG614" s="186"/>
      <c r="BH614" s="186"/>
    </row>
    <row r="615" spans="1:60" s="1" customFormat="1" ht="15.75" customHeight="1">
      <c r="A615" s="286" t="s">
        <v>305</v>
      </c>
      <c r="B615" s="248"/>
      <c r="C615" s="248"/>
      <c r="D615" s="248"/>
      <c r="E615" s="379"/>
      <c r="F615" s="973" t="s">
        <v>305</v>
      </c>
      <c r="G615" s="974"/>
      <c r="H615" s="974"/>
      <c r="I615" s="974"/>
      <c r="J615" s="974"/>
      <c r="K615" s="974"/>
      <c r="L615" s="962"/>
      <c r="M615" s="885" t="s">
        <v>349</v>
      </c>
      <c r="N615" s="885"/>
      <c r="O615" s="885"/>
      <c r="P615" s="885"/>
      <c r="Q615" s="885"/>
      <c r="R615" s="885"/>
      <c r="S615" s="885"/>
      <c r="T615" s="885"/>
      <c r="U615" s="885"/>
      <c r="V615" s="885"/>
      <c r="W615" s="885"/>
      <c r="X615" s="885"/>
      <c r="Y615" s="885"/>
      <c r="Z615" s="885"/>
      <c r="AA615" s="885"/>
      <c r="AB615" s="885"/>
      <c r="AC615" s="885"/>
      <c r="AD615" s="885"/>
      <c r="AE615" s="885"/>
      <c r="AF615" s="885"/>
      <c r="AG615" s="885"/>
      <c r="AH615" s="885"/>
      <c r="AI615" s="885"/>
      <c r="AJ615" s="885"/>
      <c r="AK615" s="885"/>
      <c r="AL615" s="885"/>
      <c r="AM615" s="885"/>
      <c r="AN615" s="885"/>
      <c r="AO615" s="885"/>
      <c r="AP615" s="885"/>
      <c r="AQ615" s="885"/>
      <c r="AR615" s="885"/>
      <c r="AS615" s="885"/>
      <c r="AT615" s="885"/>
      <c r="AU615" s="885"/>
      <c r="AV615" s="885"/>
      <c r="AW615" s="885"/>
      <c r="AX615" s="885"/>
      <c r="AY615" s="885"/>
      <c r="AZ615" s="885"/>
      <c r="BA615" s="885"/>
      <c r="BB615" s="885"/>
      <c r="BC615" s="885"/>
      <c r="BD615" s="885"/>
      <c r="BE615" s="885"/>
      <c r="BF615" s="885"/>
      <c r="BG615" s="885"/>
      <c r="BH615" s="885"/>
    </row>
    <row r="616" spans="1:60" s="1" customFormat="1" ht="15" customHeight="1">
      <c r="A616" s="269" t="s">
        <v>306</v>
      </c>
      <c r="B616" s="267"/>
      <c r="C616" s="267"/>
      <c r="D616" s="267"/>
      <c r="E616" s="380"/>
      <c r="F616" s="973" t="s">
        <v>306</v>
      </c>
      <c r="G616" s="974"/>
      <c r="H616" s="974"/>
      <c r="I616" s="974"/>
      <c r="J616" s="974"/>
      <c r="K616" s="974"/>
      <c r="L616" s="962"/>
      <c r="M616" s="885" t="s">
        <v>598</v>
      </c>
      <c r="N616" s="885"/>
      <c r="O616" s="885"/>
      <c r="P616" s="885"/>
      <c r="Q616" s="885"/>
      <c r="R616" s="885"/>
      <c r="S616" s="885"/>
      <c r="T616" s="885"/>
      <c r="U616" s="885"/>
      <c r="V616" s="885"/>
      <c r="W616" s="885"/>
      <c r="X616" s="885"/>
      <c r="Y616" s="885"/>
      <c r="Z616" s="885"/>
      <c r="AA616" s="885"/>
      <c r="AB616" s="885"/>
      <c r="AC616" s="885"/>
      <c r="AD616" s="885"/>
      <c r="AE616" s="885"/>
      <c r="AF616" s="885"/>
      <c r="AG616" s="885"/>
      <c r="AH616" s="885"/>
      <c r="AI616" s="885"/>
      <c r="AJ616" s="885"/>
      <c r="AK616" s="885"/>
      <c r="AL616" s="885"/>
      <c r="AM616" s="885"/>
      <c r="AN616" s="885"/>
      <c r="AO616" s="885"/>
      <c r="AP616" s="885"/>
      <c r="AQ616" s="885"/>
      <c r="AR616" s="885"/>
      <c r="AS616" s="885"/>
      <c r="AT616" s="885"/>
      <c r="AU616" s="885"/>
      <c r="AV616" s="885"/>
      <c r="AW616" s="885"/>
      <c r="AX616" s="885"/>
      <c r="AY616" s="885"/>
      <c r="AZ616" s="885"/>
      <c r="BA616" s="885"/>
      <c r="BB616" s="885"/>
      <c r="BC616" s="885"/>
      <c r="BD616" s="885"/>
      <c r="BE616" s="885"/>
      <c r="BF616" s="885"/>
      <c r="BG616" s="885"/>
      <c r="BH616" s="885"/>
    </row>
    <row r="617" spans="1:60" s="1" customFormat="1" ht="15.75" customHeight="1">
      <c r="A617" s="270" t="s">
        <v>307</v>
      </c>
      <c r="B617" s="267"/>
      <c r="C617" s="267"/>
      <c r="D617" s="267"/>
      <c r="E617" s="379"/>
      <c r="F617" s="973" t="s">
        <v>307</v>
      </c>
      <c r="G617" s="974"/>
      <c r="H617" s="974"/>
      <c r="I617" s="974"/>
      <c r="J617" s="974"/>
      <c r="K617" s="974"/>
      <c r="L617" s="962"/>
      <c r="M617" s="885" t="s">
        <v>308</v>
      </c>
      <c r="N617" s="885"/>
      <c r="O617" s="885"/>
      <c r="P617" s="885"/>
      <c r="Q617" s="885"/>
      <c r="R617" s="885"/>
      <c r="S617" s="885"/>
      <c r="T617" s="885"/>
      <c r="U617" s="885"/>
      <c r="V617" s="885"/>
      <c r="W617" s="885"/>
      <c r="X617" s="885"/>
      <c r="Y617" s="885"/>
      <c r="Z617" s="885"/>
      <c r="AA617" s="885"/>
      <c r="AB617" s="885"/>
      <c r="AC617" s="885"/>
      <c r="AD617" s="885"/>
      <c r="AE617" s="885"/>
      <c r="AF617" s="885"/>
      <c r="AG617" s="885"/>
      <c r="AH617" s="885"/>
      <c r="AI617" s="885"/>
      <c r="AJ617" s="885"/>
      <c r="AK617" s="885"/>
      <c r="AL617" s="885"/>
      <c r="AM617" s="885"/>
      <c r="AN617" s="885"/>
      <c r="AO617" s="885"/>
      <c r="AP617" s="885"/>
      <c r="AQ617" s="885"/>
      <c r="AR617" s="885"/>
      <c r="AS617" s="885"/>
      <c r="AT617" s="885"/>
      <c r="AU617" s="885"/>
      <c r="AV617" s="885"/>
      <c r="AW617" s="885"/>
      <c r="AX617" s="885"/>
      <c r="AY617" s="885"/>
      <c r="AZ617" s="885"/>
      <c r="BA617" s="885"/>
      <c r="BB617" s="885"/>
      <c r="BC617" s="885"/>
      <c r="BD617" s="885"/>
      <c r="BE617" s="885"/>
      <c r="BF617" s="885"/>
      <c r="BG617" s="885"/>
      <c r="BH617" s="885"/>
    </row>
    <row r="618" spans="1:60" s="511" customFormat="1" ht="10.5" customHeight="1" thickBot="1">
      <c r="A618" s="266"/>
      <c r="B618" s="267"/>
      <c r="C618" s="267"/>
      <c r="D618" s="267"/>
      <c r="E618" s="249"/>
      <c r="F618" s="249"/>
      <c r="G618" s="249"/>
      <c r="H618" s="249"/>
      <c r="I618" s="249"/>
      <c r="J618" s="250"/>
      <c r="K618" s="250"/>
      <c r="L618" s="250"/>
      <c r="M618" s="250"/>
      <c r="N618" s="250"/>
      <c r="O618" s="250"/>
      <c r="P618" s="250"/>
      <c r="Q618" s="254"/>
      <c r="R618" s="24"/>
      <c r="S618" s="24"/>
      <c r="T618" s="24"/>
      <c r="U618" s="25"/>
      <c r="V618" s="25"/>
      <c r="W618" s="25"/>
      <c r="X618" s="24"/>
      <c r="Y618" s="24"/>
      <c r="Z618" s="24"/>
      <c r="AA618" s="24"/>
      <c r="AB618" s="24"/>
      <c r="AC618" s="251"/>
      <c r="AD618" s="251"/>
      <c r="AE618" s="24"/>
      <c r="AF618" s="24"/>
      <c r="AG618" s="24"/>
      <c r="AH618" s="24"/>
      <c r="AI618" s="24"/>
      <c r="AJ618" s="24"/>
      <c r="AK618" s="24"/>
      <c r="AL618" s="201"/>
      <c r="AM618" s="201"/>
      <c r="AN618" s="201"/>
      <c r="AO618" s="201"/>
      <c r="AP618" s="431"/>
      <c r="AQ618" s="429"/>
      <c r="AR618" s="24"/>
      <c r="AS618" s="201"/>
      <c r="AT618" s="201"/>
      <c r="AU618" s="24"/>
      <c r="AV618" s="24"/>
      <c r="AW618" s="24"/>
      <c r="AX618" s="24"/>
      <c r="AY618" s="778"/>
      <c r="AZ618" s="24"/>
      <c r="BA618" s="24"/>
      <c r="BB618" s="24"/>
      <c r="BC618" s="778"/>
      <c r="BD618" s="24"/>
      <c r="BE618" s="737"/>
      <c r="BF618" s="512"/>
      <c r="BG618" s="512"/>
      <c r="BH618" s="512"/>
    </row>
    <row r="619" spans="1:60" ht="39" customHeight="1" thickBot="1">
      <c r="A619" s="886" t="s">
        <v>0</v>
      </c>
      <c r="B619" s="886"/>
      <c r="C619" s="886"/>
      <c r="D619" s="10" t="s">
        <v>1</v>
      </c>
      <c r="E619" s="412" t="s">
        <v>574</v>
      </c>
      <c r="F619" s="887" t="s">
        <v>196</v>
      </c>
      <c r="G619" s="888"/>
      <c r="H619" s="888"/>
      <c r="I619" s="889"/>
      <c r="J619" s="890" t="s">
        <v>195</v>
      </c>
      <c r="K619" s="888"/>
      <c r="L619" s="888"/>
      <c r="M619" s="888"/>
      <c r="N619" s="888"/>
      <c r="O619" s="891"/>
      <c r="P619" s="414" t="s">
        <v>311</v>
      </c>
      <c r="Q619" s="413" t="s">
        <v>302</v>
      </c>
      <c r="R619" s="408" t="s">
        <v>377</v>
      </c>
      <c r="S619" s="408" t="s">
        <v>179</v>
      </c>
      <c r="T619" s="408" t="s">
        <v>378</v>
      </c>
      <c r="U619" s="409" t="s">
        <v>180</v>
      </c>
      <c r="V619" s="409" t="s">
        <v>379</v>
      </c>
      <c r="W619" s="409" t="s">
        <v>381</v>
      </c>
      <c r="X619" s="408"/>
      <c r="Y619" s="408" t="s">
        <v>421</v>
      </c>
      <c r="Z619" s="410" t="s">
        <v>427</v>
      </c>
      <c r="AA619" s="408" t="s">
        <v>181</v>
      </c>
      <c r="AB619" s="408" t="s">
        <v>380</v>
      </c>
      <c r="AC619" s="411"/>
      <c r="AD619" s="411"/>
      <c r="AE619" s="410" t="s">
        <v>422</v>
      </c>
      <c r="AF619" s="410" t="s">
        <v>437</v>
      </c>
      <c r="AG619" s="410" t="s">
        <v>436</v>
      </c>
      <c r="AH619" s="415" t="s">
        <v>434</v>
      </c>
      <c r="AI619" s="417" t="s">
        <v>465</v>
      </c>
      <c r="AJ619" s="416" t="s">
        <v>435</v>
      </c>
      <c r="AK619" s="410" t="s">
        <v>507</v>
      </c>
      <c r="AL619" s="415" t="s">
        <v>506</v>
      </c>
      <c r="AM619" s="417" t="s">
        <v>571</v>
      </c>
      <c r="AN619" s="427" t="s">
        <v>577</v>
      </c>
      <c r="AO619" s="417" t="s">
        <v>583</v>
      </c>
      <c r="AP619" s="428" t="s">
        <v>591</v>
      </c>
      <c r="AQ619" s="428" t="s">
        <v>644</v>
      </c>
      <c r="AR619" s="426" t="s">
        <v>650</v>
      </c>
      <c r="AS619" s="417" t="s">
        <v>657</v>
      </c>
      <c r="AT619" s="632" t="s">
        <v>732</v>
      </c>
      <c r="AU619" s="640" t="s">
        <v>850</v>
      </c>
      <c r="AV619" s="640" t="s">
        <v>849</v>
      </c>
      <c r="AW619" s="646" t="s">
        <v>785</v>
      </c>
      <c r="AX619" s="498" t="s">
        <v>758</v>
      </c>
      <c r="AY619" s="766" t="s">
        <v>801</v>
      </c>
      <c r="AZ619" s="767" t="s">
        <v>605</v>
      </c>
      <c r="BA619" s="768" t="s">
        <v>781</v>
      </c>
      <c r="BB619" s="768" t="s">
        <v>782</v>
      </c>
      <c r="BC619" s="766" t="s">
        <v>889</v>
      </c>
      <c r="BD619" s="714" t="s">
        <v>843</v>
      </c>
      <c r="BE619" s="714" t="s">
        <v>836</v>
      </c>
      <c r="BF619" s="816" t="s">
        <v>852</v>
      </c>
      <c r="BG619" s="640" t="s">
        <v>853</v>
      </c>
      <c r="BH619" s="766" t="s">
        <v>854</v>
      </c>
    </row>
    <row r="620" spans="1:60" ht="15.75">
      <c r="A620" s="12">
        <v>6</v>
      </c>
      <c r="B620" s="13">
        <v>2</v>
      </c>
      <c r="C620" s="13"/>
      <c r="D620" s="11" t="s">
        <v>3</v>
      </c>
      <c r="E620" s="189">
        <v>353</v>
      </c>
      <c r="F620" s="10" t="s">
        <v>82</v>
      </c>
      <c r="G620" s="11" t="s">
        <v>6</v>
      </c>
      <c r="H620" s="11" t="s">
        <v>2</v>
      </c>
      <c r="I620" s="11"/>
      <c r="J620" s="10" t="s">
        <v>6</v>
      </c>
      <c r="K620" s="11" t="s">
        <v>12</v>
      </c>
      <c r="L620" s="11" t="s">
        <v>12</v>
      </c>
      <c r="M620" s="11" t="s">
        <v>32</v>
      </c>
      <c r="N620" s="11"/>
      <c r="O620" s="11"/>
      <c r="P620" s="22" t="s">
        <v>7</v>
      </c>
      <c r="Q620" s="79" t="s">
        <v>830</v>
      </c>
      <c r="R620" s="32">
        <v>200</v>
      </c>
      <c r="S620" s="32">
        <v>-2500</v>
      </c>
      <c r="T620" s="33">
        <v>200</v>
      </c>
      <c r="U620" s="34">
        <v>0</v>
      </c>
      <c r="V620" s="34">
        <v>0</v>
      </c>
      <c r="W620" s="143">
        <f>V620/T620</f>
        <v>0</v>
      </c>
      <c r="X620" s="32">
        <v>150</v>
      </c>
      <c r="Y620" s="32">
        <v>200</v>
      </c>
      <c r="Z620" s="32">
        <v>200</v>
      </c>
      <c r="AA620" s="32">
        <v>200</v>
      </c>
      <c r="AB620" s="32">
        <v>200</v>
      </c>
      <c r="AE620" s="32"/>
      <c r="AF620" s="32"/>
      <c r="AG620" s="32">
        <f>Z620+AE620</f>
        <v>200</v>
      </c>
      <c r="AH620" s="32"/>
      <c r="AI620" s="32"/>
      <c r="AJ620" s="67">
        <v>500</v>
      </c>
      <c r="AK620" s="67"/>
      <c r="AL620" s="32"/>
      <c r="AM620" s="32">
        <v>3300</v>
      </c>
      <c r="AN620" s="32">
        <v>3300</v>
      </c>
      <c r="AO620" s="32">
        <v>3300</v>
      </c>
      <c r="AP620" s="32">
        <v>3300</v>
      </c>
      <c r="AQ620" s="32">
        <v>3300</v>
      </c>
      <c r="AR620" s="67">
        <v>500</v>
      </c>
      <c r="AS620" s="32"/>
      <c r="AT620" s="32">
        <v>500</v>
      </c>
      <c r="AU620" s="32"/>
      <c r="AV620" s="32"/>
      <c r="AW620" s="682">
        <v>0</v>
      </c>
      <c r="AX620" s="32"/>
      <c r="AY620" s="602">
        <v>500</v>
      </c>
      <c r="AZ620" s="32"/>
      <c r="BA620" s="675">
        <v>500</v>
      </c>
      <c r="BB620" s="675">
        <v>500</v>
      </c>
      <c r="BC620" s="602">
        <v>2000</v>
      </c>
      <c r="BD620" s="602">
        <v>1406.11</v>
      </c>
      <c r="BE620" s="731">
        <f>BD620/BC620*100</f>
        <v>70.3055</v>
      </c>
      <c r="BF620" s="824">
        <v>500</v>
      </c>
      <c r="BG620" s="120">
        <v>1000</v>
      </c>
      <c r="BH620" s="120">
        <v>1000</v>
      </c>
    </row>
    <row r="621" spans="1:60" ht="15.75">
      <c r="A621" s="12"/>
      <c r="B621" s="13"/>
      <c r="C621" s="13"/>
      <c r="D621" s="11"/>
      <c r="E621" s="189">
        <v>354</v>
      </c>
      <c r="F621" s="10" t="s">
        <v>82</v>
      </c>
      <c r="G621" s="154">
        <v>6</v>
      </c>
      <c r="H621" s="154">
        <v>0</v>
      </c>
      <c r="I621" s="11"/>
      <c r="J621" s="438">
        <v>6</v>
      </c>
      <c r="K621" s="376">
        <v>3</v>
      </c>
      <c r="L621" s="376">
        <v>7</v>
      </c>
      <c r="M621" s="402" t="s">
        <v>19</v>
      </c>
      <c r="N621" s="109">
        <v>2</v>
      </c>
      <c r="O621" s="109"/>
      <c r="P621" s="406">
        <v>41</v>
      </c>
      <c r="Q621" s="79" t="s">
        <v>692</v>
      </c>
      <c r="R621" s="32"/>
      <c r="S621" s="32"/>
      <c r="T621" s="33"/>
      <c r="U621" s="34"/>
      <c r="V621" s="34"/>
      <c r="W621" s="143"/>
      <c r="X621" s="32"/>
      <c r="Y621" s="32"/>
      <c r="Z621" s="32"/>
      <c r="AA621" s="32"/>
      <c r="AB621" s="32"/>
      <c r="AE621" s="32"/>
      <c r="AF621" s="32"/>
      <c r="AG621" s="32"/>
      <c r="AH621" s="32"/>
      <c r="AI621" s="32"/>
      <c r="AJ621" s="67"/>
      <c r="AK621" s="67"/>
      <c r="AL621" s="32"/>
      <c r="AM621" s="32"/>
      <c r="AN621" s="32"/>
      <c r="AO621" s="32"/>
      <c r="AP621" s="32"/>
      <c r="AQ621" s="32"/>
      <c r="AR621" s="67"/>
      <c r="AS621" s="32"/>
      <c r="AT621" s="32"/>
      <c r="AU621" s="32">
        <v>621</v>
      </c>
      <c r="AV621" s="32">
        <v>3636</v>
      </c>
      <c r="AW621" s="682">
        <v>0</v>
      </c>
      <c r="AX621" s="32"/>
      <c r="AY621" s="602">
        <v>4500</v>
      </c>
      <c r="AZ621" s="32">
        <v>1000</v>
      </c>
      <c r="BA621" s="196">
        <v>4500</v>
      </c>
      <c r="BB621" s="196">
        <v>4500</v>
      </c>
      <c r="BC621" s="602">
        <v>2741</v>
      </c>
      <c r="BD621" s="602"/>
      <c r="BE621" s="731">
        <f>BD621/BC621*100</f>
        <v>0</v>
      </c>
      <c r="BF621" s="822">
        <v>2500</v>
      </c>
      <c r="BG621" s="33">
        <v>3000</v>
      </c>
      <c r="BH621" s="33">
        <v>3000</v>
      </c>
    </row>
    <row r="622" spans="1:60" ht="15.75">
      <c r="A622" s="12"/>
      <c r="B622" s="13"/>
      <c r="C622" s="13"/>
      <c r="D622" s="11"/>
      <c r="E622" s="189">
        <v>355</v>
      </c>
      <c r="F622" s="10" t="s">
        <v>82</v>
      </c>
      <c r="G622" s="11" t="s">
        <v>6</v>
      </c>
      <c r="H622" s="11" t="s">
        <v>2</v>
      </c>
      <c r="I622" s="11"/>
      <c r="J622" s="438">
        <v>6</v>
      </c>
      <c r="K622" s="376">
        <v>3</v>
      </c>
      <c r="L622" s="376">
        <v>7</v>
      </c>
      <c r="M622" s="402" t="s">
        <v>21</v>
      </c>
      <c r="N622" s="109"/>
      <c r="O622" s="109"/>
      <c r="P622" s="406">
        <v>41</v>
      </c>
      <c r="Q622" s="79" t="s">
        <v>691</v>
      </c>
      <c r="R622" s="32"/>
      <c r="S622" s="32"/>
      <c r="T622" s="33"/>
      <c r="U622" s="34"/>
      <c r="V622" s="34"/>
      <c r="W622" s="143"/>
      <c r="X622" s="32"/>
      <c r="Y622" s="32"/>
      <c r="Z622" s="32"/>
      <c r="AA622" s="32"/>
      <c r="AB622" s="32"/>
      <c r="AE622" s="32"/>
      <c r="AF622" s="32"/>
      <c r="AG622" s="32"/>
      <c r="AH622" s="32"/>
      <c r="AI622" s="32"/>
      <c r="AJ622" s="67"/>
      <c r="AK622" s="67"/>
      <c r="AL622" s="32"/>
      <c r="AM622" s="32"/>
      <c r="AN622" s="32"/>
      <c r="AO622" s="32"/>
      <c r="AP622" s="32"/>
      <c r="AQ622" s="32">
        <v>0</v>
      </c>
      <c r="AR622" s="67">
        <v>3000</v>
      </c>
      <c r="AS622" s="32"/>
      <c r="AT622" s="32">
        <v>3000</v>
      </c>
      <c r="AU622" s="32">
        <v>711.6</v>
      </c>
      <c r="AV622" s="32"/>
      <c r="AW622" s="682"/>
      <c r="AX622" s="32"/>
      <c r="AY622" s="234"/>
      <c r="AZ622" s="32"/>
      <c r="BA622" s="32"/>
      <c r="BB622" s="32"/>
      <c r="BC622" s="234"/>
      <c r="BD622" s="234"/>
      <c r="BE622" s="731"/>
      <c r="BF622" s="822"/>
      <c r="BG622" s="33"/>
      <c r="BH622" s="33"/>
    </row>
    <row r="623" spans="1:60" ht="15.75">
      <c r="A623" s="35">
        <v>6</v>
      </c>
      <c r="B623" s="36">
        <v>2</v>
      </c>
      <c r="C623" s="36"/>
      <c r="D623" s="37" t="s">
        <v>10</v>
      </c>
      <c r="E623" s="724">
        <v>356</v>
      </c>
      <c r="F623" s="350" t="s">
        <v>82</v>
      </c>
      <c r="G623" s="134" t="s">
        <v>6</v>
      </c>
      <c r="H623" s="134" t="s">
        <v>2</v>
      </c>
      <c r="I623" s="134"/>
      <c r="J623" s="350" t="s">
        <v>6</v>
      </c>
      <c r="K623" s="134" t="s">
        <v>12</v>
      </c>
      <c r="L623" s="134"/>
      <c r="M623" s="134"/>
      <c r="N623" s="134"/>
      <c r="O623" s="134"/>
      <c r="P623" s="355"/>
      <c r="Q623" s="84" t="s">
        <v>188</v>
      </c>
      <c r="R623" s="40">
        <f>R620</f>
        <v>200</v>
      </c>
      <c r="S623" s="40">
        <f>S620</f>
        <v>-2500</v>
      </c>
      <c r="T623" s="40">
        <f>T620</f>
        <v>200</v>
      </c>
      <c r="U623" s="40">
        <f>U620</f>
        <v>0</v>
      </c>
      <c r="V623" s="41">
        <f>V620</f>
        <v>0</v>
      </c>
      <c r="W623" s="145">
        <f>V623/T623</f>
        <v>0</v>
      </c>
      <c r="X623" s="40">
        <f>X620</f>
        <v>150</v>
      </c>
      <c r="Y623" s="40">
        <f>Y620</f>
        <v>200</v>
      </c>
      <c r="Z623" s="40">
        <f>Z620</f>
        <v>200</v>
      </c>
      <c r="AA623" s="40">
        <f>AA620</f>
        <v>200</v>
      </c>
      <c r="AB623" s="40">
        <f>AB620</f>
        <v>200</v>
      </c>
      <c r="AC623" s="42"/>
      <c r="AD623" s="42"/>
      <c r="AE623" s="40">
        <f>AE620</f>
        <v>0</v>
      </c>
      <c r="AF623" s="40">
        <f>AF620</f>
        <v>0</v>
      </c>
      <c r="AG623" s="40">
        <f>AG620</f>
        <v>200</v>
      </c>
      <c r="AH623" s="40">
        <f>AH620</f>
        <v>0</v>
      </c>
      <c r="AI623" s="40">
        <f aca="true" t="shared" si="183" ref="AI623:AV623">SUM(AI620:AI622)</f>
        <v>0</v>
      </c>
      <c r="AJ623" s="40">
        <f t="shared" si="183"/>
        <v>500</v>
      </c>
      <c r="AK623" s="40">
        <f t="shared" si="183"/>
        <v>0</v>
      </c>
      <c r="AL623" s="40">
        <f t="shared" si="183"/>
        <v>0</v>
      </c>
      <c r="AM623" s="40">
        <f t="shared" si="183"/>
        <v>3300</v>
      </c>
      <c r="AN623" s="40">
        <f t="shared" si="183"/>
        <v>3300</v>
      </c>
      <c r="AO623" s="40">
        <f t="shared" si="183"/>
        <v>3300</v>
      </c>
      <c r="AP623" s="40">
        <f t="shared" si="183"/>
        <v>3300</v>
      </c>
      <c r="AQ623" s="40">
        <f t="shared" si="183"/>
        <v>3300</v>
      </c>
      <c r="AR623" s="177">
        <f t="shared" si="183"/>
        <v>3500</v>
      </c>
      <c r="AS623" s="40">
        <f t="shared" si="183"/>
        <v>0</v>
      </c>
      <c r="AT623" s="40">
        <f t="shared" si="183"/>
        <v>3500</v>
      </c>
      <c r="AU623" s="40">
        <f>SUM(AU620:AU622)</f>
        <v>1332.6</v>
      </c>
      <c r="AV623" s="40">
        <f t="shared" si="183"/>
        <v>3636</v>
      </c>
      <c r="AW623" s="40"/>
      <c r="AX623" s="40">
        <f>SUM(AX620:AX622)</f>
        <v>0</v>
      </c>
      <c r="AY623" s="40">
        <f aca="true" t="shared" si="184" ref="AY623:BH623">SUM(AY620:AY622)</f>
        <v>5000</v>
      </c>
      <c r="AZ623" s="40">
        <f t="shared" si="184"/>
        <v>1000</v>
      </c>
      <c r="BA623" s="40">
        <f t="shared" si="184"/>
        <v>5000</v>
      </c>
      <c r="BB623" s="40">
        <f t="shared" si="184"/>
        <v>5000</v>
      </c>
      <c r="BC623" s="40">
        <f t="shared" si="184"/>
        <v>4741</v>
      </c>
      <c r="BD623" s="40">
        <f t="shared" si="184"/>
        <v>1406.11</v>
      </c>
      <c r="BE623" s="40">
        <f t="shared" si="184"/>
        <v>70.3055</v>
      </c>
      <c r="BF623" s="40">
        <f t="shared" si="184"/>
        <v>3000</v>
      </c>
      <c r="BG623" s="40">
        <f t="shared" si="184"/>
        <v>4000</v>
      </c>
      <c r="BH623" s="40">
        <f t="shared" si="184"/>
        <v>4000</v>
      </c>
    </row>
    <row r="624" spans="1:60" ht="15.75">
      <c r="A624" s="43">
        <v>6</v>
      </c>
      <c r="B624" s="44">
        <v>1</v>
      </c>
      <c r="C624" s="44"/>
      <c r="D624" s="45" t="s">
        <v>10</v>
      </c>
      <c r="E624" s="724">
        <v>357</v>
      </c>
      <c r="F624" s="38" t="s">
        <v>82</v>
      </c>
      <c r="G624" s="37" t="s">
        <v>6</v>
      </c>
      <c r="H624" s="37" t="s">
        <v>2</v>
      </c>
      <c r="I624" s="342"/>
      <c r="J624" s="38" t="s">
        <v>6</v>
      </c>
      <c r="K624" s="37"/>
      <c r="L624" s="37"/>
      <c r="M624" s="37"/>
      <c r="N624" s="37"/>
      <c r="O624" s="37"/>
      <c r="P624" s="256"/>
      <c r="Q624" s="342" t="s">
        <v>191</v>
      </c>
      <c r="R624" s="39">
        <f>R623</f>
        <v>200</v>
      </c>
      <c r="S624" s="39">
        <f>S623</f>
        <v>-2500</v>
      </c>
      <c r="T624" s="39">
        <f>T623</f>
        <v>200</v>
      </c>
      <c r="U624" s="39">
        <f>U623</f>
        <v>0</v>
      </c>
      <c r="V624" s="39">
        <f>V623</f>
        <v>0</v>
      </c>
      <c r="W624" s="39">
        <f>V624/T624</f>
        <v>0</v>
      </c>
      <c r="X624" s="39">
        <f>X623</f>
        <v>150</v>
      </c>
      <c r="Y624" s="39">
        <f>Y623</f>
        <v>200</v>
      </c>
      <c r="Z624" s="39">
        <f>Z623</f>
        <v>200</v>
      </c>
      <c r="AA624" s="39">
        <f>AA623</f>
        <v>200</v>
      </c>
      <c r="AB624" s="39">
        <f>AB623</f>
        <v>200</v>
      </c>
      <c r="AC624" s="39"/>
      <c r="AD624" s="39"/>
      <c r="AE624" s="39">
        <f aca="true" t="shared" si="185" ref="AE624:AV624">AE623</f>
        <v>0</v>
      </c>
      <c r="AF624" s="39">
        <f t="shared" si="185"/>
        <v>0</v>
      </c>
      <c r="AG624" s="39">
        <f t="shared" si="185"/>
        <v>200</v>
      </c>
      <c r="AH624" s="40">
        <f t="shared" si="185"/>
        <v>0</v>
      </c>
      <c r="AI624" s="40">
        <f>AI623</f>
        <v>0</v>
      </c>
      <c r="AJ624" s="40">
        <f t="shared" si="185"/>
        <v>500</v>
      </c>
      <c r="AK624" s="40">
        <f t="shared" si="185"/>
        <v>0</v>
      </c>
      <c r="AL624" s="40">
        <f t="shared" si="185"/>
        <v>0</v>
      </c>
      <c r="AM624" s="40">
        <f>AM623</f>
        <v>3300</v>
      </c>
      <c r="AN624" s="40">
        <f>AN623</f>
        <v>3300</v>
      </c>
      <c r="AO624" s="40">
        <f>AO623</f>
        <v>3300</v>
      </c>
      <c r="AP624" s="40">
        <f>AP623</f>
        <v>3300</v>
      </c>
      <c r="AQ624" s="40">
        <f>AQ623</f>
        <v>3300</v>
      </c>
      <c r="AR624" s="177">
        <f t="shared" si="185"/>
        <v>3500</v>
      </c>
      <c r="AS624" s="40">
        <f t="shared" si="185"/>
        <v>0</v>
      </c>
      <c r="AT624" s="40">
        <f t="shared" si="185"/>
        <v>3500</v>
      </c>
      <c r="AU624" s="40">
        <f>AU623</f>
        <v>1332.6</v>
      </c>
      <c r="AV624" s="40">
        <f t="shared" si="185"/>
        <v>3636</v>
      </c>
      <c r="AW624" s="40"/>
      <c r="AX624" s="40">
        <f>AX623</f>
        <v>0</v>
      </c>
      <c r="AY624" s="40">
        <f aca="true" t="shared" si="186" ref="AY624:BH624">AY623</f>
        <v>5000</v>
      </c>
      <c r="AZ624" s="40">
        <f t="shared" si="186"/>
        <v>1000</v>
      </c>
      <c r="BA624" s="40">
        <f t="shared" si="186"/>
        <v>5000</v>
      </c>
      <c r="BB624" s="40">
        <f t="shared" si="186"/>
        <v>5000</v>
      </c>
      <c r="BC624" s="40">
        <f t="shared" si="186"/>
        <v>4741</v>
      </c>
      <c r="BD624" s="40">
        <f t="shared" si="186"/>
        <v>1406.11</v>
      </c>
      <c r="BE624" s="40">
        <f t="shared" si="186"/>
        <v>70.3055</v>
      </c>
      <c r="BF624" s="40">
        <f t="shared" si="186"/>
        <v>3000</v>
      </c>
      <c r="BG624" s="40">
        <f t="shared" si="186"/>
        <v>4000</v>
      </c>
      <c r="BH624" s="40">
        <f t="shared" si="186"/>
        <v>4000</v>
      </c>
    </row>
    <row r="625" spans="1:60" ht="15.75" hidden="1">
      <c r="A625" s="12">
        <v>6</v>
      </c>
      <c r="B625" s="13">
        <v>1</v>
      </c>
      <c r="C625" s="13"/>
      <c r="D625" s="11" t="s">
        <v>3</v>
      </c>
      <c r="E625" s="189">
        <v>358</v>
      </c>
      <c r="F625" s="15" t="s">
        <v>82</v>
      </c>
      <c r="G625" s="16" t="s">
        <v>6</v>
      </c>
      <c r="H625" s="16" t="s">
        <v>2</v>
      </c>
      <c r="I625" s="16"/>
      <c r="J625" s="15" t="s">
        <v>24</v>
      </c>
      <c r="K625" s="16" t="s">
        <v>5</v>
      </c>
      <c r="L625" s="16" t="s">
        <v>24</v>
      </c>
      <c r="M625" s="16" t="s">
        <v>13</v>
      </c>
      <c r="N625" s="16">
        <v>2</v>
      </c>
      <c r="O625" s="16"/>
      <c r="P625" s="31" t="s">
        <v>7</v>
      </c>
      <c r="Q625" s="79" t="s">
        <v>387</v>
      </c>
      <c r="R625" s="32">
        <v>0</v>
      </c>
      <c r="S625" s="32"/>
      <c r="T625" s="33">
        <v>360</v>
      </c>
      <c r="U625" s="34"/>
      <c r="V625" s="34">
        <v>357.67</v>
      </c>
      <c r="W625" s="143"/>
      <c r="X625" s="32"/>
      <c r="Y625" s="32">
        <v>400</v>
      </c>
      <c r="Z625" s="32">
        <v>400</v>
      </c>
      <c r="AA625" s="32"/>
      <c r="AB625" s="32"/>
      <c r="AE625" s="32"/>
      <c r="AF625" s="32"/>
      <c r="AG625" s="32">
        <f>Z625+AE625</f>
        <v>400</v>
      </c>
      <c r="AH625" s="32"/>
      <c r="AI625" s="32"/>
      <c r="AJ625" s="67">
        <v>0</v>
      </c>
      <c r="AK625" s="32"/>
      <c r="AL625" s="32"/>
      <c r="AM625" s="32">
        <v>0</v>
      </c>
      <c r="AN625" s="32">
        <v>0</v>
      </c>
      <c r="AO625" s="32">
        <v>0</v>
      </c>
      <c r="AP625" s="32">
        <v>0</v>
      </c>
      <c r="AQ625" s="32">
        <v>0</v>
      </c>
      <c r="AR625" s="67">
        <v>0</v>
      </c>
      <c r="AS625" s="32"/>
      <c r="AT625" s="32"/>
      <c r="AU625" s="32"/>
      <c r="AV625" s="32"/>
      <c r="AW625" s="32"/>
      <c r="AX625" s="32"/>
      <c r="AY625" s="32"/>
      <c r="AZ625" s="32"/>
      <c r="BA625" s="32"/>
      <c r="BB625" s="32"/>
      <c r="BC625" s="32"/>
      <c r="BD625" s="32"/>
      <c r="BE625" s="32"/>
      <c r="BF625" s="32"/>
      <c r="BG625" s="32"/>
      <c r="BH625" s="32"/>
    </row>
    <row r="626" spans="1:60" ht="15.75">
      <c r="A626" s="43">
        <v>6</v>
      </c>
      <c r="B626" s="44">
        <v>1</v>
      </c>
      <c r="C626" s="44"/>
      <c r="D626" s="45" t="s">
        <v>10</v>
      </c>
      <c r="E626" s="615">
        <v>359</v>
      </c>
      <c r="F626" s="46" t="s">
        <v>82</v>
      </c>
      <c r="G626" s="45" t="s">
        <v>6</v>
      </c>
      <c r="H626" s="45" t="s">
        <v>2</v>
      </c>
      <c r="I626" s="45"/>
      <c r="J626" s="46" t="s">
        <v>24</v>
      </c>
      <c r="K626" s="45"/>
      <c r="L626" s="45"/>
      <c r="M626" s="45"/>
      <c r="N626" s="45"/>
      <c r="O626" s="45"/>
      <c r="P626" s="47"/>
      <c r="Q626" s="83" t="s">
        <v>193</v>
      </c>
      <c r="R626" s="48">
        <f>R625</f>
        <v>0</v>
      </c>
      <c r="S626" s="48"/>
      <c r="T626" s="48">
        <f>T625</f>
        <v>360</v>
      </c>
      <c r="U626" s="49"/>
      <c r="V626" s="49">
        <f>V625</f>
        <v>357.67</v>
      </c>
      <c r="W626" s="149"/>
      <c r="X626" s="48">
        <f>X625</f>
        <v>0</v>
      </c>
      <c r="Y626" s="48">
        <f>Y625</f>
        <v>400</v>
      </c>
      <c r="Z626" s="48">
        <f>Z625</f>
        <v>400</v>
      </c>
      <c r="AA626" s="48">
        <f>AA625</f>
        <v>0</v>
      </c>
      <c r="AB626" s="48">
        <f>AB625</f>
        <v>0</v>
      </c>
      <c r="AC626" s="50"/>
      <c r="AD626" s="50"/>
      <c r="AE626" s="48">
        <f aca="true" t="shared" si="187" ref="AE626:AV626">AE625</f>
        <v>0</v>
      </c>
      <c r="AF626" s="48">
        <f t="shared" si="187"/>
        <v>0</v>
      </c>
      <c r="AG626" s="48">
        <f t="shared" si="187"/>
        <v>400</v>
      </c>
      <c r="AH626" s="48">
        <f t="shared" si="187"/>
        <v>0</v>
      </c>
      <c r="AI626" s="48">
        <f>AI625</f>
        <v>0</v>
      </c>
      <c r="AJ626" s="178">
        <f t="shared" si="187"/>
        <v>0</v>
      </c>
      <c r="AK626" s="48">
        <f t="shared" si="187"/>
        <v>0</v>
      </c>
      <c r="AL626" s="48">
        <f t="shared" si="187"/>
        <v>0</v>
      </c>
      <c r="AM626" s="48">
        <f>AM625</f>
        <v>0</v>
      </c>
      <c r="AN626" s="48">
        <f>AN625</f>
        <v>0</v>
      </c>
      <c r="AO626" s="48">
        <f>AO625</f>
        <v>0</v>
      </c>
      <c r="AP626" s="48">
        <f>AP625</f>
        <v>0</v>
      </c>
      <c r="AQ626" s="48">
        <f>AQ625</f>
        <v>0</v>
      </c>
      <c r="AR626" s="178">
        <f t="shared" si="187"/>
        <v>0</v>
      </c>
      <c r="AS626" s="48">
        <f t="shared" si="187"/>
        <v>0</v>
      </c>
      <c r="AT626" s="48">
        <f t="shared" si="187"/>
        <v>0</v>
      </c>
      <c r="AU626" s="48">
        <f>AU625</f>
        <v>0</v>
      </c>
      <c r="AV626" s="48">
        <f t="shared" si="187"/>
        <v>0</v>
      </c>
      <c r="AW626" s="48"/>
      <c r="AX626" s="48">
        <f>AX625</f>
        <v>0</v>
      </c>
      <c r="AY626" s="48">
        <f aca="true" t="shared" si="188" ref="AY626:BH626">AY625</f>
        <v>0</v>
      </c>
      <c r="AZ626" s="48">
        <f t="shared" si="188"/>
        <v>0</v>
      </c>
      <c r="BA626" s="48">
        <f t="shared" si="188"/>
        <v>0</v>
      </c>
      <c r="BB626" s="48">
        <f t="shared" si="188"/>
        <v>0</v>
      </c>
      <c r="BC626" s="48">
        <f t="shared" si="188"/>
        <v>0</v>
      </c>
      <c r="BD626" s="48">
        <f t="shared" si="188"/>
        <v>0</v>
      </c>
      <c r="BE626" s="48">
        <f t="shared" si="188"/>
        <v>0</v>
      </c>
      <c r="BF626" s="48">
        <f t="shared" si="188"/>
        <v>0</v>
      </c>
      <c r="BG626" s="48">
        <f t="shared" si="188"/>
        <v>0</v>
      </c>
      <c r="BH626" s="48">
        <f t="shared" si="188"/>
        <v>0</v>
      </c>
    </row>
    <row r="627" spans="1:60" ht="15.75">
      <c r="A627" s="51">
        <v>6</v>
      </c>
      <c r="B627" s="52">
        <v>2</v>
      </c>
      <c r="C627" s="52"/>
      <c r="D627" s="51"/>
      <c r="E627" s="722">
        <v>360</v>
      </c>
      <c r="F627" s="905" t="s">
        <v>186</v>
      </c>
      <c r="G627" s="906"/>
      <c r="H627" s="906"/>
      <c r="I627" s="907"/>
      <c r="J627" s="901" t="s">
        <v>250</v>
      </c>
      <c r="K627" s="902"/>
      <c r="L627" s="902"/>
      <c r="M627" s="902"/>
      <c r="N627" s="902"/>
      <c r="O627" s="902"/>
      <c r="P627" s="903"/>
      <c r="Q627" s="85" t="s">
        <v>249</v>
      </c>
      <c r="R627" s="54">
        <f>R624+R626</f>
        <v>200</v>
      </c>
      <c r="S627" s="54">
        <v>-2500</v>
      </c>
      <c r="T627" s="54">
        <f>T624+T626</f>
        <v>560</v>
      </c>
      <c r="U627" s="54">
        <f>U624+U626</f>
        <v>0</v>
      </c>
      <c r="V627" s="55">
        <f>V624+V626</f>
        <v>357.67</v>
      </c>
      <c r="W627" s="152">
        <f>V627/T627</f>
        <v>0.6386964285714286</v>
      </c>
      <c r="X627" s="54">
        <f>X624+X626</f>
        <v>150</v>
      </c>
      <c r="Y627" s="54">
        <f>Y624+Y626</f>
        <v>600</v>
      </c>
      <c r="Z627" s="54">
        <f>Z624+Z626</f>
        <v>600</v>
      </c>
      <c r="AA627" s="54">
        <f>AA624+AA626</f>
        <v>200</v>
      </c>
      <c r="AB627" s="54">
        <f>AB624+AB626</f>
        <v>200</v>
      </c>
      <c r="AC627" s="2"/>
      <c r="AD627" s="2"/>
      <c r="AE627" s="54">
        <f aca="true" t="shared" si="189" ref="AE627:AV627">AE624+AE626</f>
        <v>0</v>
      </c>
      <c r="AF627" s="54">
        <f t="shared" si="189"/>
        <v>0</v>
      </c>
      <c r="AG627" s="54">
        <f t="shared" si="189"/>
        <v>600</v>
      </c>
      <c r="AH627" s="54">
        <f t="shared" si="189"/>
        <v>0</v>
      </c>
      <c r="AI627" s="64">
        <f>AI624+AI626</f>
        <v>0</v>
      </c>
      <c r="AJ627" s="64">
        <f t="shared" si="189"/>
        <v>500</v>
      </c>
      <c r="AK627" s="64">
        <f t="shared" si="189"/>
        <v>0</v>
      </c>
      <c r="AL627" s="64">
        <f t="shared" si="189"/>
        <v>0</v>
      </c>
      <c r="AM627" s="64">
        <f>AM624+AM626</f>
        <v>3300</v>
      </c>
      <c r="AN627" s="64">
        <f>AN624+AN626</f>
        <v>3300</v>
      </c>
      <c r="AO627" s="64">
        <f>AO624+AO626</f>
        <v>3300</v>
      </c>
      <c r="AP627" s="64">
        <f>AP624+AP626</f>
        <v>3300</v>
      </c>
      <c r="AQ627" s="64">
        <f>AQ624+AQ626</f>
        <v>3300</v>
      </c>
      <c r="AR627" s="54">
        <f t="shared" si="189"/>
        <v>3500</v>
      </c>
      <c r="AS627" s="64">
        <f t="shared" si="189"/>
        <v>0</v>
      </c>
      <c r="AT627" s="64">
        <f t="shared" si="189"/>
        <v>3500</v>
      </c>
      <c r="AU627" s="64">
        <f>AU624+AU626</f>
        <v>1332.6</v>
      </c>
      <c r="AV627" s="64">
        <f t="shared" si="189"/>
        <v>3636</v>
      </c>
      <c r="AW627" s="64"/>
      <c r="AX627" s="64">
        <f>AX624+AX626</f>
        <v>0</v>
      </c>
      <c r="AY627" s="64">
        <f aca="true" t="shared" si="190" ref="AY627:BH627">AY624+AY626</f>
        <v>5000</v>
      </c>
      <c r="AZ627" s="64">
        <f t="shared" si="190"/>
        <v>1000</v>
      </c>
      <c r="BA627" s="64">
        <f t="shared" si="190"/>
        <v>5000</v>
      </c>
      <c r="BB627" s="64">
        <f t="shared" si="190"/>
        <v>5000</v>
      </c>
      <c r="BC627" s="64">
        <f t="shared" si="190"/>
        <v>4741</v>
      </c>
      <c r="BD627" s="64">
        <f t="shared" si="190"/>
        <v>1406.11</v>
      </c>
      <c r="BE627" s="64">
        <f t="shared" si="190"/>
        <v>70.3055</v>
      </c>
      <c r="BF627" s="64">
        <f t="shared" si="190"/>
        <v>3000</v>
      </c>
      <c r="BG627" s="64">
        <f t="shared" si="190"/>
        <v>4000</v>
      </c>
      <c r="BH627" s="64">
        <f t="shared" si="190"/>
        <v>4000</v>
      </c>
    </row>
    <row r="628" spans="1:60" s="23" customFormat="1" ht="10.5" customHeight="1">
      <c r="A628" s="965"/>
      <c r="B628" s="926"/>
      <c r="C628" s="926"/>
      <c r="D628" s="926"/>
      <c r="E628" s="926"/>
      <c r="F628" s="926"/>
      <c r="G628" s="926"/>
      <c r="H628" s="926"/>
      <c r="I628" s="926"/>
      <c r="J628" s="926"/>
      <c r="K628" s="926"/>
      <c r="L628" s="926"/>
      <c r="M628" s="926"/>
      <c r="N628" s="926"/>
      <c r="O628" s="926"/>
      <c r="P628" s="926"/>
      <c r="Q628" s="926"/>
      <c r="R628" s="926"/>
      <c r="S628" s="926"/>
      <c r="T628" s="926"/>
      <c r="U628" s="926"/>
      <c r="V628" s="926"/>
      <c r="W628" s="926"/>
      <c r="X628" s="926"/>
      <c r="Y628" s="926"/>
      <c r="Z628" s="926"/>
      <c r="AA628" s="926"/>
      <c r="AB628" s="966"/>
      <c r="AC628" s="511"/>
      <c r="AD628" s="511"/>
      <c r="AE628" s="511"/>
      <c r="AF628" s="511"/>
      <c r="AG628" s="512"/>
      <c r="AH628" s="512"/>
      <c r="AI628" s="512"/>
      <c r="AJ628" s="513"/>
      <c r="AK628" s="513"/>
      <c r="AL628" s="512"/>
      <c r="AM628" s="512"/>
      <c r="AN628" s="512"/>
      <c r="AO628" s="512"/>
      <c r="AP628" s="512"/>
      <c r="AQ628" s="512"/>
      <c r="AR628" s="513"/>
      <c r="AS628" s="512"/>
      <c r="AT628" s="512"/>
      <c r="AU628" s="512"/>
      <c r="AV628" s="512"/>
      <c r="AW628" s="512"/>
      <c r="AX628" s="512"/>
      <c r="AY628" s="777"/>
      <c r="AZ628" s="512"/>
      <c r="BA628" s="519"/>
      <c r="BB628" s="519"/>
      <c r="BC628" s="777"/>
      <c r="BD628" s="512"/>
      <c r="BE628" s="743"/>
      <c r="BF628" s="70"/>
      <c r="BG628" s="70"/>
      <c r="BH628" s="70"/>
    </row>
    <row r="629" spans="1:60" s="23" customFormat="1" ht="18.75" hidden="1">
      <c r="A629" s="74"/>
      <c r="B629" s="74"/>
      <c r="C629" s="74"/>
      <c r="D629" s="74"/>
      <c r="E629" s="74"/>
      <c r="F629" s="74"/>
      <c r="G629" s="74"/>
      <c r="H629" s="74" t="s">
        <v>405</v>
      </c>
      <c r="I629" s="74"/>
      <c r="J629" s="74"/>
      <c r="K629" s="74"/>
      <c r="L629" s="74"/>
      <c r="M629" s="74"/>
      <c r="N629" s="74"/>
      <c r="O629" s="74"/>
      <c r="P629" s="74"/>
      <c r="Q629" s="74" t="s">
        <v>406</v>
      </c>
      <c r="R629" s="75"/>
      <c r="S629" s="75"/>
      <c r="T629" s="75"/>
      <c r="U629" s="76"/>
      <c r="V629" s="76"/>
      <c r="W629" s="76"/>
      <c r="X629" s="75"/>
      <c r="Y629" s="75"/>
      <c r="Z629" s="75"/>
      <c r="AA629" s="75"/>
      <c r="AB629" s="75"/>
      <c r="AC629" s="74"/>
      <c r="AD629" s="74"/>
      <c r="AE629" s="75"/>
      <c r="AF629" s="75"/>
      <c r="AG629" s="75"/>
      <c r="AH629" s="75"/>
      <c r="AI629" s="75"/>
      <c r="AJ629" s="75"/>
      <c r="AK629" s="75"/>
      <c r="AL629" s="200"/>
      <c r="AM629" s="200"/>
      <c r="AN629" s="200"/>
      <c r="AO629" s="200"/>
      <c r="AP629" s="200"/>
      <c r="AQ629" s="200"/>
      <c r="AR629" s="75"/>
      <c r="AS629" s="200"/>
      <c r="AT629" s="200"/>
      <c r="AU629" s="200"/>
      <c r="AV629" s="75"/>
      <c r="AW629" s="75"/>
      <c r="AX629" s="75"/>
      <c r="AY629" s="774"/>
      <c r="AZ629" s="75"/>
      <c r="BA629" s="75"/>
      <c r="BB629" s="75"/>
      <c r="BC629" s="774"/>
      <c r="BD629" s="75"/>
      <c r="BE629" s="75"/>
      <c r="BF629" s="70"/>
      <c r="BG629" s="70"/>
      <c r="BH629" s="70"/>
    </row>
    <row r="630" spans="1:60" s="23" customFormat="1" ht="18.75" hidden="1">
      <c r="A630" s="74"/>
      <c r="B630" s="74"/>
      <c r="C630" s="74"/>
      <c r="D630" s="74"/>
      <c r="E630" s="74"/>
      <c r="F630" s="74"/>
      <c r="G630" s="74"/>
      <c r="H630" s="74"/>
      <c r="I630" s="74"/>
      <c r="J630" s="72"/>
      <c r="K630" s="74"/>
      <c r="L630" s="74"/>
      <c r="M630" s="74"/>
      <c r="N630" s="74"/>
      <c r="O630" s="74"/>
      <c r="P630" s="74"/>
      <c r="Q630" s="74"/>
      <c r="R630" s="75"/>
      <c r="S630" s="75"/>
      <c r="T630" s="75"/>
      <c r="U630" s="76"/>
      <c r="V630" s="76"/>
      <c r="W630" s="76"/>
      <c r="X630" s="75"/>
      <c r="Y630" s="75"/>
      <c r="Z630" s="75"/>
      <c r="AA630" s="75"/>
      <c r="AB630" s="75"/>
      <c r="AC630" s="72"/>
      <c r="AD630" s="72"/>
      <c r="AE630" s="75"/>
      <c r="AF630" s="75"/>
      <c r="AG630" s="75"/>
      <c r="AH630" s="75"/>
      <c r="AI630" s="75"/>
      <c r="AJ630" s="75"/>
      <c r="AK630" s="75"/>
      <c r="AL630" s="200"/>
      <c r="AM630" s="200"/>
      <c r="AN630" s="200"/>
      <c r="AO630" s="200"/>
      <c r="AP630" s="200"/>
      <c r="AQ630" s="200"/>
      <c r="AR630" s="75"/>
      <c r="AS630" s="200"/>
      <c r="AT630" s="200"/>
      <c r="AU630" s="200"/>
      <c r="AV630" s="75"/>
      <c r="AW630" s="75"/>
      <c r="AX630" s="75"/>
      <c r="AY630" s="774"/>
      <c r="AZ630" s="75"/>
      <c r="BA630" s="75"/>
      <c r="BB630" s="75"/>
      <c r="BC630" s="774"/>
      <c r="BD630" s="75"/>
      <c r="BE630" s="75"/>
      <c r="BF630" s="70"/>
      <c r="BG630" s="70"/>
      <c r="BH630" s="70"/>
    </row>
    <row r="631" spans="1:60" s="23" customFormat="1" ht="15.75" customHeight="1" hidden="1">
      <c r="A631" s="14" t="s">
        <v>305</v>
      </c>
      <c r="B631" s="26"/>
      <c r="C631" s="26"/>
      <c r="D631" s="26"/>
      <c r="E631" s="29"/>
      <c r="F631" s="958" t="s">
        <v>305</v>
      </c>
      <c r="G631" s="909"/>
      <c r="H631" s="909"/>
      <c r="I631" s="909"/>
      <c r="J631" s="909"/>
      <c r="K631" s="909"/>
      <c r="L631" s="910"/>
      <c r="M631" s="884" t="s">
        <v>407</v>
      </c>
      <c r="N631" s="884"/>
      <c r="O631" s="884"/>
      <c r="P631" s="884"/>
      <c r="Q631" s="884"/>
      <c r="R631" s="884"/>
      <c r="S631" s="884"/>
      <c r="T631" s="884"/>
      <c r="U631" s="884"/>
      <c r="V631" s="884"/>
      <c r="W631" s="884"/>
      <c r="X631" s="884"/>
      <c r="Y631" s="884"/>
      <c r="Z631" s="884"/>
      <c r="AA631" s="884"/>
      <c r="AB631" s="884"/>
      <c r="AC631" s="884"/>
      <c r="AD631" s="884"/>
      <c r="AE631" s="884"/>
      <c r="AF631" s="884"/>
      <c r="AG631" s="884"/>
      <c r="AH631" s="884"/>
      <c r="AI631" s="884"/>
      <c r="AJ631" s="884"/>
      <c r="AK631" s="884"/>
      <c r="AL631" s="884"/>
      <c r="AM631" s="884"/>
      <c r="AN631" s="884"/>
      <c r="AO631" s="884"/>
      <c r="AP631" s="884"/>
      <c r="AQ631" s="884"/>
      <c r="AR631" s="884"/>
      <c r="AS631" s="884"/>
      <c r="AT631" s="884"/>
      <c r="AU631" s="884"/>
      <c r="AV631" s="884"/>
      <c r="AW631" s="884"/>
      <c r="AX631" s="884"/>
      <c r="AY631" s="884"/>
      <c r="AZ631" s="884"/>
      <c r="BC631" s="237"/>
      <c r="BE631" s="734"/>
      <c r="BF631" s="70"/>
      <c r="BG631" s="70"/>
      <c r="BH631" s="70"/>
    </row>
    <row r="632" spans="1:60" s="23" customFormat="1" ht="15.75" customHeight="1" hidden="1">
      <c r="A632" s="9" t="s">
        <v>306</v>
      </c>
      <c r="B632" s="5"/>
      <c r="C632" s="5"/>
      <c r="D632" s="5"/>
      <c r="E632" s="29"/>
      <c r="F632" s="958" t="s">
        <v>306</v>
      </c>
      <c r="G632" s="909"/>
      <c r="H632" s="909"/>
      <c r="I632" s="909"/>
      <c r="J632" s="909"/>
      <c r="K632" s="909"/>
      <c r="L632" s="910"/>
      <c r="M632" s="884" t="s">
        <v>679</v>
      </c>
      <c r="N632" s="884"/>
      <c r="O632" s="884"/>
      <c r="P632" s="884"/>
      <c r="Q632" s="884"/>
      <c r="R632" s="884"/>
      <c r="S632" s="884"/>
      <c r="T632" s="884"/>
      <c r="U632" s="884"/>
      <c r="V632" s="884"/>
      <c r="W632" s="884"/>
      <c r="X632" s="884"/>
      <c r="Y632" s="884"/>
      <c r="Z632" s="884"/>
      <c r="AA632" s="884"/>
      <c r="AB632" s="884"/>
      <c r="AC632" s="884"/>
      <c r="AD632" s="884"/>
      <c r="AE632" s="884"/>
      <c r="AF632" s="884"/>
      <c r="AG632" s="884"/>
      <c r="AH632" s="884"/>
      <c r="AI632" s="884"/>
      <c r="AJ632" s="884"/>
      <c r="AK632" s="884"/>
      <c r="AL632" s="884"/>
      <c r="AM632" s="884"/>
      <c r="AN632" s="884"/>
      <c r="AO632" s="884"/>
      <c r="AP632" s="884"/>
      <c r="AQ632" s="884"/>
      <c r="AR632" s="884"/>
      <c r="AS632" s="884"/>
      <c r="AT632" s="884"/>
      <c r="AU632" s="884"/>
      <c r="AV632" s="884"/>
      <c r="AW632" s="884"/>
      <c r="AX632" s="884"/>
      <c r="AY632" s="884"/>
      <c r="AZ632" s="884"/>
      <c r="BC632" s="237"/>
      <c r="BE632" s="734"/>
      <c r="BF632" s="70"/>
      <c r="BG632" s="70"/>
      <c r="BH632" s="70"/>
    </row>
    <row r="633" spans="1:57" ht="15.75" customHeight="1" hidden="1">
      <c r="A633" s="8" t="s">
        <v>307</v>
      </c>
      <c r="B633" s="5"/>
      <c r="C633" s="5"/>
      <c r="D633" s="5"/>
      <c r="E633" s="29"/>
      <c r="F633" s="958" t="s">
        <v>307</v>
      </c>
      <c r="G633" s="909"/>
      <c r="H633" s="909"/>
      <c r="I633" s="909"/>
      <c r="J633" s="909"/>
      <c r="K633" s="909"/>
      <c r="L633" s="910"/>
      <c r="M633" s="948" t="s">
        <v>308</v>
      </c>
      <c r="N633" s="949"/>
      <c r="O633" s="949"/>
      <c r="P633" s="949"/>
      <c r="Q633" s="949"/>
      <c r="R633" s="949"/>
      <c r="S633" s="949"/>
      <c r="T633" s="949"/>
      <c r="U633" s="949"/>
      <c r="V633" s="949"/>
      <c r="W633" s="949"/>
      <c r="X633" s="949"/>
      <c r="Y633" s="949"/>
      <c r="Z633" s="949"/>
      <c r="AA633" s="949"/>
      <c r="AB633" s="949"/>
      <c r="AC633" s="949"/>
      <c r="AD633" s="949"/>
      <c r="AE633" s="949"/>
      <c r="AF633" s="949"/>
      <c r="AG633" s="949"/>
      <c r="AH633" s="949"/>
      <c r="AI633" s="949"/>
      <c r="AJ633" s="949"/>
      <c r="AK633" s="949"/>
      <c r="AL633" s="949"/>
      <c r="AM633" s="949"/>
      <c r="AN633" s="949"/>
      <c r="AO633" s="949"/>
      <c r="AP633" s="949"/>
      <c r="AQ633" s="949"/>
      <c r="AR633" s="949"/>
      <c r="AS633" s="949"/>
      <c r="AT633" s="949"/>
      <c r="AU633" s="949"/>
      <c r="AV633" s="949"/>
      <c r="AW633" s="949"/>
      <c r="AX633" s="949"/>
      <c r="AY633" s="949"/>
      <c r="AZ633" s="950"/>
      <c r="BD633" s="23"/>
      <c r="BE633" s="734"/>
    </row>
    <row r="634" spans="1:57" ht="15.75" hidden="1">
      <c r="A634" s="28"/>
      <c r="B634" s="5"/>
      <c r="C634" s="5"/>
      <c r="D634" s="5"/>
      <c r="E634" s="29"/>
      <c r="F634" s="29"/>
      <c r="G634" s="29"/>
      <c r="H634" s="29"/>
      <c r="I634" s="29"/>
      <c r="J634" s="27"/>
      <c r="K634" s="27"/>
      <c r="L634" s="27"/>
      <c r="M634" s="27"/>
      <c r="N634" s="27"/>
      <c r="O634" s="27"/>
      <c r="P634" s="27"/>
      <c r="Q634" s="77"/>
      <c r="R634" s="24"/>
      <c r="S634" s="24"/>
      <c r="T634" s="24"/>
      <c r="U634" s="25"/>
      <c r="V634" s="25"/>
      <c r="W634" s="25"/>
      <c r="X634" s="24"/>
      <c r="Y634" s="24"/>
      <c r="Z634" s="24"/>
      <c r="AA634" s="24"/>
      <c r="AB634" s="24"/>
      <c r="AC634" s="1"/>
      <c r="AD634" s="1"/>
      <c r="AE634" s="24"/>
      <c r="AF634" s="24"/>
      <c r="AG634" s="24"/>
      <c r="AH634" s="24"/>
      <c r="AI634" s="24"/>
      <c r="AJ634" s="24"/>
      <c r="AK634" s="24"/>
      <c r="AL634" s="201"/>
      <c r="AM634" s="201"/>
      <c r="AN634" s="201"/>
      <c r="AO634" s="201"/>
      <c r="AP634" s="201"/>
      <c r="AQ634" s="201"/>
      <c r="AR634" s="24"/>
      <c r="AS634" s="201"/>
      <c r="AT634" s="201"/>
      <c r="AU634" s="201"/>
      <c r="AV634" s="24"/>
      <c r="AW634" s="24"/>
      <c r="AX634" s="24"/>
      <c r="AY634" s="778"/>
      <c r="AZ634" s="24"/>
      <c r="BA634" s="24"/>
      <c r="BB634" s="24"/>
      <c r="BC634" s="778"/>
      <c r="BD634" s="24"/>
      <c r="BE634" s="24"/>
    </row>
    <row r="635" spans="1:57" ht="39" customHeight="1" hidden="1" thickBot="1">
      <c r="A635" s="886" t="s">
        <v>0</v>
      </c>
      <c r="B635" s="886"/>
      <c r="C635" s="886"/>
      <c r="D635" s="10" t="s">
        <v>1</v>
      </c>
      <c r="E635" s="412" t="s">
        <v>574</v>
      </c>
      <c r="F635" s="887" t="s">
        <v>196</v>
      </c>
      <c r="G635" s="888"/>
      <c r="H635" s="888"/>
      <c r="I635" s="889"/>
      <c r="J635" s="890" t="s">
        <v>195</v>
      </c>
      <c r="K635" s="888"/>
      <c r="L635" s="888"/>
      <c r="M635" s="888"/>
      <c r="N635" s="888"/>
      <c r="O635" s="891"/>
      <c r="P635" s="414" t="s">
        <v>311</v>
      </c>
      <c r="Q635" s="413" t="s">
        <v>302</v>
      </c>
      <c r="R635" s="408" t="s">
        <v>377</v>
      </c>
      <c r="S635" s="408" t="s">
        <v>179</v>
      </c>
      <c r="T635" s="408" t="s">
        <v>378</v>
      </c>
      <c r="U635" s="409" t="s">
        <v>180</v>
      </c>
      <c r="V635" s="409" t="s">
        <v>379</v>
      </c>
      <c r="W635" s="409" t="s">
        <v>381</v>
      </c>
      <c r="X635" s="408"/>
      <c r="Y635" s="408" t="s">
        <v>421</v>
      </c>
      <c r="Z635" s="410" t="s">
        <v>427</v>
      </c>
      <c r="AA635" s="408" t="s">
        <v>181</v>
      </c>
      <c r="AB635" s="408" t="s">
        <v>380</v>
      </c>
      <c r="AC635" s="411"/>
      <c r="AD635" s="411"/>
      <c r="AE635" s="410" t="s">
        <v>422</v>
      </c>
      <c r="AF635" s="410" t="s">
        <v>437</v>
      </c>
      <c r="AG635" s="410" t="s">
        <v>436</v>
      </c>
      <c r="AH635" s="415" t="s">
        <v>434</v>
      </c>
      <c r="AI635" s="417" t="s">
        <v>465</v>
      </c>
      <c r="AJ635" s="416" t="s">
        <v>435</v>
      </c>
      <c r="AK635" s="410" t="s">
        <v>507</v>
      </c>
      <c r="AL635" s="415" t="s">
        <v>506</v>
      </c>
      <c r="AM635" s="417" t="s">
        <v>571</v>
      </c>
      <c r="AN635" s="427" t="s">
        <v>577</v>
      </c>
      <c r="AO635" s="417" t="s">
        <v>583</v>
      </c>
      <c r="AP635" s="428" t="s">
        <v>591</v>
      </c>
      <c r="AQ635" s="428" t="s">
        <v>644</v>
      </c>
      <c r="AR635" s="426" t="s">
        <v>650</v>
      </c>
      <c r="AS635" s="417" t="s">
        <v>657</v>
      </c>
      <c r="AT635" s="632" t="s">
        <v>656</v>
      </c>
      <c r="AU635" s="603" t="s">
        <v>675</v>
      </c>
      <c r="AV635" s="498" t="s">
        <v>676</v>
      </c>
      <c r="AW635" s="498" t="s">
        <v>676</v>
      </c>
      <c r="AX635" s="641"/>
      <c r="AY635" s="792"/>
      <c r="AZ635" s="427" t="s">
        <v>605</v>
      </c>
      <c r="BA635" s="641"/>
      <c r="BB635" s="641"/>
      <c r="BC635" s="792"/>
      <c r="BD635" s="641"/>
      <c r="BE635" s="641"/>
    </row>
    <row r="636" spans="1:57" ht="25.5" hidden="1">
      <c r="A636" s="12">
        <v>6</v>
      </c>
      <c r="B636" s="13">
        <v>1</v>
      </c>
      <c r="C636" s="13"/>
      <c r="D636" s="11" t="s">
        <v>3</v>
      </c>
      <c r="E636" s="11"/>
      <c r="F636" s="10" t="s">
        <v>82</v>
      </c>
      <c r="G636" s="11" t="s">
        <v>6</v>
      </c>
      <c r="H636" s="11" t="s">
        <v>2</v>
      </c>
      <c r="I636" s="11"/>
      <c r="J636" s="10" t="s">
        <v>6</v>
      </c>
      <c r="K636" s="11" t="s">
        <v>11</v>
      </c>
      <c r="L636" s="11" t="s">
        <v>8</v>
      </c>
      <c r="M636" s="11" t="s">
        <v>17</v>
      </c>
      <c r="N636" s="11"/>
      <c r="O636" s="11"/>
      <c r="P636" s="22" t="s">
        <v>7</v>
      </c>
      <c r="Q636" s="21" t="s">
        <v>446</v>
      </c>
      <c r="R636" s="32">
        <v>1000</v>
      </c>
      <c r="S636" s="32">
        <v>0</v>
      </c>
      <c r="T636" s="33">
        <v>1000</v>
      </c>
      <c r="U636" s="34">
        <v>-664.02</v>
      </c>
      <c r="V636" s="34">
        <v>775.62</v>
      </c>
      <c r="W636" s="143">
        <f aca="true" t="shared" si="191" ref="W636:W645">V636/T636</f>
        <v>0.77562</v>
      </c>
      <c r="X636" s="32">
        <v>1000</v>
      </c>
      <c r="Y636" s="32">
        <v>1680</v>
      </c>
      <c r="Z636" s="32">
        <v>0</v>
      </c>
      <c r="AA636" s="32"/>
      <c r="AB636" s="32"/>
      <c r="AE636" s="32"/>
      <c r="AF636" s="32"/>
      <c r="AG636" s="32">
        <f>Z636+AE636</f>
        <v>0</v>
      </c>
      <c r="AH636" s="32">
        <v>73.17</v>
      </c>
      <c r="AI636" s="32"/>
      <c r="AJ636" s="67">
        <f>AG636</f>
        <v>0</v>
      </c>
      <c r="AK636" s="67"/>
      <c r="AL636" s="32"/>
      <c r="AM636" s="32"/>
      <c r="AN636" s="32"/>
      <c r="AO636" s="32"/>
      <c r="AP636" s="32"/>
      <c r="AQ636" s="32"/>
      <c r="AR636" s="67">
        <f aca="true" t="shared" si="192" ref="AR636:AR644">AM636</f>
        <v>0</v>
      </c>
      <c r="AS636" s="32"/>
      <c r="AT636" s="32"/>
      <c r="AU636" s="32"/>
      <c r="AV636" s="32">
        <f aca="true" t="shared" si="193" ref="AV636:AW644">AM636</f>
        <v>0</v>
      </c>
      <c r="AW636" s="32">
        <f t="shared" si="193"/>
        <v>0</v>
      </c>
      <c r="AX636" s="32"/>
      <c r="AY636" s="234"/>
      <c r="AZ636" s="32">
        <f aca="true" t="shared" si="194" ref="AZ636:AZ644">AN636</f>
        <v>0</v>
      </c>
      <c r="BA636" s="32"/>
      <c r="BB636" s="32"/>
      <c r="BC636" s="234"/>
      <c r="BD636" s="32"/>
      <c r="BE636" s="733"/>
    </row>
    <row r="637" spans="1:57" ht="22.5" customHeight="1" hidden="1">
      <c r="A637" s="159">
        <v>6</v>
      </c>
      <c r="B637" s="160">
        <v>1</v>
      </c>
      <c r="C637" s="160"/>
      <c r="D637" s="147" t="s">
        <v>3</v>
      </c>
      <c r="E637" s="147"/>
      <c r="F637" s="146" t="s">
        <v>82</v>
      </c>
      <c r="G637" s="147" t="s">
        <v>6</v>
      </c>
      <c r="H637" s="147" t="s">
        <v>2</v>
      </c>
      <c r="I637" s="147"/>
      <c r="J637" s="146" t="s">
        <v>6</v>
      </c>
      <c r="K637" s="147" t="s">
        <v>12</v>
      </c>
      <c r="L637" s="147" t="s">
        <v>12</v>
      </c>
      <c r="M637" s="147" t="s">
        <v>32</v>
      </c>
      <c r="N637" s="147">
        <v>3</v>
      </c>
      <c r="O637" s="147"/>
      <c r="P637" s="148" t="s">
        <v>7</v>
      </c>
      <c r="Q637" s="21" t="s">
        <v>411</v>
      </c>
      <c r="R637" s="32">
        <v>1000</v>
      </c>
      <c r="S637" s="32">
        <v>0</v>
      </c>
      <c r="T637" s="32">
        <v>1000</v>
      </c>
      <c r="U637" s="34">
        <v>-664.02</v>
      </c>
      <c r="V637" s="34">
        <v>775.62</v>
      </c>
      <c r="W637" s="143">
        <f t="shared" si="191"/>
        <v>0.77562</v>
      </c>
      <c r="X637" s="32">
        <v>1000</v>
      </c>
      <c r="Y637" s="32">
        <v>1680</v>
      </c>
      <c r="Z637" s="32">
        <v>0</v>
      </c>
      <c r="AA637" s="32"/>
      <c r="AB637" s="32"/>
      <c r="AC637" s="23"/>
      <c r="AD637" s="23"/>
      <c r="AE637" s="32"/>
      <c r="AF637" s="32"/>
      <c r="AG637" s="32">
        <v>0</v>
      </c>
      <c r="AH637" s="32">
        <v>699.48</v>
      </c>
      <c r="AI637" s="32"/>
      <c r="AJ637" s="67">
        <f>AG637</f>
        <v>0</v>
      </c>
      <c r="AK637" s="67"/>
      <c r="AL637" s="32"/>
      <c r="AM637" s="32"/>
      <c r="AN637" s="32"/>
      <c r="AO637" s="32"/>
      <c r="AP637" s="32"/>
      <c r="AQ637" s="32"/>
      <c r="AR637" s="67">
        <f t="shared" si="192"/>
        <v>0</v>
      </c>
      <c r="AS637" s="32"/>
      <c r="AT637" s="32"/>
      <c r="AU637" s="32"/>
      <c r="AV637" s="32">
        <f t="shared" si="193"/>
        <v>0</v>
      </c>
      <c r="AW637" s="32">
        <f t="shared" si="193"/>
        <v>0</v>
      </c>
      <c r="AX637" s="32"/>
      <c r="AY637" s="234"/>
      <c r="AZ637" s="32">
        <f t="shared" si="194"/>
        <v>0</v>
      </c>
      <c r="BA637" s="32"/>
      <c r="BB637" s="32"/>
      <c r="BC637" s="234"/>
      <c r="BD637" s="32"/>
      <c r="BE637" s="733"/>
    </row>
    <row r="638" spans="1:57" ht="15.75" hidden="1">
      <c r="A638" s="159">
        <v>6</v>
      </c>
      <c r="B638" s="160">
        <v>1</v>
      </c>
      <c r="C638" s="160"/>
      <c r="D638" s="147" t="s">
        <v>3</v>
      </c>
      <c r="E638" s="147"/>
      <c r="F638" s="146" t="s">
        <v>82</v>
      </c>
      <c r="G638" s="147" t="s">
        <v>6</v>
      </c>
      <c r="H638" s="147" t="s">
        <v>2</v>
      </c>
      <c r="I638" s="147"/>
      <c r="J638" s="146" t="s">
        <v>6</v>
      </c>
      <c r="K638" s="147" t="s">
        <v>12</v>
      </c>
      <c r="L638" s="147" t="s">
        <v>12</v>
      </c>
      <c r="M638" s="147" t="s">
        <v>32</v>
      </c>
      <c r="N638" s="147">
        <v>3</v>
      </c>
      <c r="O638" s="147"/>
      <c r="P638" s="284">
        <v>1351</v>
      </c>
      <c r="Q638" s="21" t="s">
        <v>423</v>
      </c>
      <c r="R638" s="32">
        <v>1000</v>
      </c>
      <c r="S638" s="32">
        <v>0</v>
      </c>
      <c r="T638" s="32">
        <v>1000</v>
      </c>
      <c r="U638" s="34">
        <v>-664.02</v>
      </c>
      <c r="V638" s="34">
        <v>775.62</v>
      </c>
      <c r="W638" s="143">
        <f t="shared" si="191"/>
        <v>0.77562</v>
      </c>
      <c r="X638" s="32">
        <v>1000</v>
      </c>
      <c r="Y638" s="32">
        <v>0</v>
      </c>
      <c r="Z638" s="32">
        <v>1680</v>
      </c>
      <c r="AA638" s="32"/>
      <c r="AB638" s="32"/>
      <c r="AC638" s="23"/>
      <c r="AD638" s="23"/>
      <c r="AE638" s="32"/>
      <c r="AF638" s="32"/>
      <c r="AG638" s="32">
        <v>1680</v>
      </c>
      <c r="AH638" s="32">
        <v>757.25</v>
      </c>
      <c r="AI638" s="32"/>
      <c r="AJ638" s="67"/>
      <c r="AK638" s="67"/>
      <c r="AL638" s="32"/>
      <c r="AM638" s="32"/>
      <c r="AN638" s="32"/>
      <c r="AO638" s="32"/>
      <c r="AP638" s="32"/>
      <c r="AQ638" s="32"/>
      <c r="AR638" s="67">
        <f t="shared" si="192"/>
        <v>0</v>
      </c>
      <c r="AS638" s="32"/>
      <c r="AT638" s="32"/>
      <c r="AU638" s="32"/>
      <c r="AV638" s="32">
        <f t="shared" si="193"/>
        <v>0</v>
      </c>
      <c r="AW638" s="32">
        <f t="shared" si="193"/>
        <v>0</v>
      </c>
      <c r="AX638" s="32"/>
      <c r="AY638" s="234"/>
      <c r="AZ638" s="32">
        <f t="shared" si="194"/>
        <v>0</v>
      </c>
      <c r="BA638" s="32"/>
      <c r="BB638" s="32"/>
      <c r="BC638" s="234"/>
      <c r="BD638" s="32"/>
      <c r="BE638" s="733"/>
    </row>
    <row r="639" spans="1:60" s="23" customFormat="1" ht="25.5" hidden="1">
      <c r="A639" s="159">
        <v>6</v>
      </c>
      <c r="B639" s="160">
        <v>1</v>
      </c>
      <c r="C639" s="160"/>
      <c r="D639" s="147" t="s">
        <v>3</v>
      </c>
      <c r="E639" s="147"/>
      <c r="F639" s="146" t="s">
        <v>82</v>
      </c>
      <c r="G639" s="147" t="s">
        <v>6</v>
      </c>
      <c r="H639" s="147" t="s">
        <v>2</v>
      </c>
      <c r="I639" s="147"/>
      <c r="J639" s="146" t="s">
        <v>6</v>
      </c>
      <c r="K639" s="147" t="s">
        <v>12</v>
      </c>
      <c r="L639" s="147" t="s">
        <v>24</v>
      </c>
      <c r="M639" s="147" t="s">
        <v>19</v>
      </c>
      <c r="N639" s="147"/>
      <c r="O639" s="147"/>
      <c r="P639" s="148" t="s">
        <v>7</v>
      </c>
      <c r="Q639" s="21" t="s">
        <v>412</v>
      </c>
      <c r="R639" s="32">
        <v>1000</v>
      </c>
      <c r="S639" s="32">
        <v>0</v>
      </c>
      <c r="T639" s="32">
        <v>0</v>
      </c>
      <c r="U639" s="34">
        <v>-309.4</v>
      </c>
      <c r="V639" s="34">
        <v>0</v>
      </c>
      <c r="W639" s="143" t="e">
        <f t="shared" si="191"/>
        <v>#DIV/0!</v>
      </c>
      <c r="X639" s="32"/>
      <c r="Y639" s="32">
        <f>2057-1680</f>
        <v>377</v>
      </c>
      <c r="Z639" s="32">
        <v>333</v>
      </c>
      <c r="AA639" s="32"/>
      <c r="AB639" s="32"/>
      <c r="AE639" s="32"/>
      <c r="AF639" s="32"/>
      <c r="AG639" s="32">
        <f aca="true" t="shared" si="195" ref="AG639:AG644">Z639+AE639</f>
        <v>333</v>
      </c>
      <c r="AH639" s="32">
        <v>9685.92</v>
      </c>
      <c r="AI639" s="32">
        <v>432.8</v>
      </c>
      <c r="AJ639" s="67"/>
      <c r="AK639" s="67"/>
      <c r="AL639" s="32"/>
      <c r="AM639" s="32"/>
      <c r="AN639" s="32"/>
      <c r="AO639" s="32"/>
      <c r="AP639" s="32"/>
      <c r="AQ639" s="32"/>
      <c r="AR639" s="67">
        <f t="shared" si="192"/>
        <v>0</v>
      </c>
      <c r="AS639" s="32"/>
      <c r="AT639" s="32"/>
      <c r="AU639" s="32"/>
      <c r="AV639" s="32">
        <f t="shared" si="193"/>
        <v>0</v>
      </c>
      <c r="AW639" s="32">
        <f t="shared" si="193"/>
        <v>0</v>
      </c>
      <c r="AX639" s="32"/>
      <c r="AY639" s="234"/>
      <c r="AZ639" s="32">
        <f t="shared" si="194"/>
        <v>0</v>
      </c>
      <c r="BA639" s="32"/>
      <c r="BB639" s="32"/>
      <c r="BC639" s="234"/>
      <c r="BD639" s="32"/>
      <c r="BE639" s="733"/>
      <c r="BF639" s="70"/>
      <c r="BG639" s="70"/>
      <c r="BH639" s="70"/>
    </row>
    <row r="640" spans="1:60" s="56" customFormat="1" ht="15.75" hidden="1">
      <c r="A640" s="159">
        <v>6</v>
      </c>
      <c r="B640" s="160">
        <v>1</v>
      </c>
      <c r="C640" s="160"/>
      <c r="D640" s="147" t="s">
        <v>3</v>
      </c>
      <c r="E640" s="147"/>
      <c r="F640" s="146" t="s">
        <v>82</v>
      </c>
      <c r="G640" s="147" t="s">
        <v>6</v>
      </c>
      <c r="H640" s="147" t="s">
        <v>2</v>
      </c>
      <c r="I640" s="147"/>
      <c r="J640" s="146" t="s">
        <v>6</v>
      </c>
      <c r="K640" s="147" t="s">
        <v>12</v>
      </c>
      <c r="L640" s="147" t="s">
        <v>24</v>
      </c>
      <c r="M640" s="147" t="s">
        <v>19</v>
      </c>
      <c r="N640" s="147"/>
      <c r="O640" s="147"/>
      <c r="P640" s="284">
        <v>1351</v>
      </c>
      <c r="Q640" s="79" t="s">
        <v>413</v>
      </c>
      <c r="R640" s="32">
        <v>1000</v>
      </c>
      <c r="S640" s="32">
        <v>0</v>
      </c>
      <c r="T640" s="32">
        <v>0</v>
      </c>
      <c r="U640" s="34">
        <v>-309.4</v>
      </c>
      <c r="V640" s="34">
        <v>0</v>
      </c>
      <c r="W640" s="143" t="e">
        <f t="shared" si="191"/>
        <v>#DIV/0!</v>
      </c>
      <c r="X640" s="32"/>
      <c r="Y640" s="32">
        <v>34969</v>
      </c>
      <c r="Z640" s="32">
        <v>7932</v>
      </c>
      <c r="AA640" s="32"/>
      <c r="AB640" s="32"/>
      <c r="AC640" s="23"/>
      <c r="AD640" s="23"/>
      <c r="AE640" s="32"/>
      <c r="AF640" s="32"/>
      <c r="AG640" s="32">
        <f t="shared" si="195"/>
        <v>7932</v>
      </c>
      <c r="AH640" s="32">
        <v>4044.97</v>
      </c>
      <c r="AI640" s="32"/>
      <c r="AJ640" s="67">
        <v>1000</v>
      </c>
      <c r="AK640" s="67"/>
      <c r="AL640" s="32"/>
      <c r="AM640" s="32"/>
      <c r="AN640" s="32"/>
      <c r="AO640" s="32"/>
      <c r="AP640" s="32"/>
      <c r="AQ640" s="32"/>
      <c r="AR640" s="67">
        <f t="shared" si="192"/>
        <v>0</v>
      </c>
      <c r="AS640" s="32"/>
      <c r="AT640" s="32"/>
      <c r="AU640" s="32"/>
      <c r="AV640" s="32">
        <f t="shared" si="193"/>
        <v>0</v>
      </c>
      <c r="AW640" s="32">
        <f t="shared" si="193"/>
        <v>0</v>
      </c>
      <c r="AX640" s="32"/>
      <c r="AY640" s="234"/>
      <c r="AZ640" s="32">
        <f t="shared" si="194"/>
        <v>0</v>
      </c>
      <c r="BA640" s="32"/>
      <c r="BB640" s="32"/>
      <c r="BC640" s="234"/>
      <c r="BD640" s="32"/>
      <c r="BE640" s="733"/>
      <c r="BF640" s="179"/>
      <c r="BG640" s="179"/>
      <c r="BH640" s="179"/>
    </row>
    <row r="641" spans="1:60" s="56" customFormat="1" ht="15.75" hidden="1">
      <c r="A641" s="12">
        <v>6</v>
      </c>
      <c r="B641" s="13">
        <v>1</v>
      </c>
      <c r="C641" s="13"/>
      <c r="D641" s="11" t="s">
        <v>3</v>
      </c>
      <c r="E641" s="11"/>
      <c r="F641" s="10" t="s">
        <v>82</v>
      </c>
      <c r="G641" s="11" t="s">
        <v>6</v>
      </c>
      <c r="H641" s="11" t="s">
        <v>2</v>
      </c>
      <c r="I641" s="11"/>
      <c r="J641" s="10" t="s">
        <v>6</v>
      </c>
      <c r="K641" s="11" t="s">
        <v>12</v>
      </c>
      <c r="L641" s="11" t="s">
        <v>24</v>
      </c>
      <c r="M641" s="11" t="s">
        <v>19</v>
      </c>
      <c r="N641" s="11"/>
      <c r="O641" s="11"/>
      <c r="P641" s="167">
        <v>1352</v>
      </c>
      <c r="Q641" s="79" t="s">
        <v>414</v>
      </c>
      <c r="R641" s="32">
        <v>1000</v>
      </c>
      <c r="S641" s="32">
        <v>0</v>
      </c>
      <c r="T641" s="33">
        <v>0</v>
      </c>
      <c r="U641" s="34">
        <v>-309.4</v>
      </c>
      <c r="V641" s="34">
        <v>0</v>
      </c>
      <c r="W641" s="143" t="e">
        <f t="shared" si="191"/>
        <v>#DIV/0!</v>
      </c>
      <c r="X641" s="32"/>
      <c r="Y641" s="32">
        <v>4114</v>
      </c>
      <c r="Z641" s="32">
        <v>3064</v>
      </c>
      <c r="AA641" s="32"/>
      <c r="AB641" s="32"/>
      <c r="AC641" s="4"/>
      <c r="AD641" s="4"/>
      <c r="AE641" s="32"/>
      <c r="AF641" s="32"/>
      <c r="AG641" s="32">
        <f t="shared" si="195"/>
        <v>3064</v>
      </c>
      <c r="AH641" s="32">
        <v>81</v>
      </c>
      <c r="AI641" s="32"/>
      <c r="AJ641" s="67"/>
      <c r="AK641" s="67"/>
      <c r="AL641" s="32"/>
      <c r="AM641" s="32"/>
      <c r="AN641" s="32"/>
      <c r="AO641" s="32"/>
      <c r="AP641" s="32"/>
      <c r="AQ641" s="32"/>
      <c r="AR641" s="67">
        <f t="shared" si="192"/>
        <v>0</v>
      </c>
      <c r="AS641" s="32"/>
      <c r="AT641" s="32"/>
      <c r="AU641" s="32"/>
      <c r="AV641" s="32">
        <f t="shared" si="193"/>
        <v>0</v>
      </c>
      <c r="AW641" s="32">
        <f t="shared" si="193"/>
        <v>0</v>
      </c>
      <c r="AX641" s="32"/>
      <c r="AY641" s="234"/>
      <c r="AZ641" s="32">
        <f t="shared" si="194"/>
        <v>0</v>
      </c>
      <c r="BA641" s="32"/>
      <c r="BB641" s="32"/>
      <c r="BC641" s="234"/>
      <c r="BD641" s="32"/>
      <c r="BE641" s="733"/>
      <c r="BF641" s="179"/>
      <c r="BG641" s="179"/>
      <c r="BH641" s="179"/>
    </row>
    <row r="642" spans="1:60" s="56" customFormat="1" ht="15.75" hidden="1">
      <c r="A642" s="12">
        <v>6</v>
      </c>
      <c r="B642" s="13">
        <v>1</v>
      </c>
      <c r="C642" s="13"/>
      <c r="D642" s="11" t="s">
        <v>3</v>
      </c>
      <c r="E642" s="11"/>
      <c r="F642" s="10" t="s">
        <v>82</v>
      </c>
      <c r="G642" s="11" t="s">
        <v>6</v>
      </c>
      <c r="H642" s="11" t="s">
        <v>2</v>
      </c>
      <c r="I642" s="11"/>
      <c r="J642" s="10" t="s">
        <v>6</v>
      </c>
      <c r="K642" s="11" t="s">
        <v>12</v>
      </c>
      <c r="L642" s="11" t="s">
        <v>24</v>
      </c>
      <c r="M642" s="144" t="s">
        <v>48</v>
      </c>
      <c r="N642" s="11"/>
      <c r="O642" s="11"/>
      <c r="P642" s="167">
        <v>41</v>
      </c>
      <c r="Q642" s="79" t="s">
        <v>474</v>
      </c>
      <c r="R642" s="32">
        <v>1000</v>
      </c>
      <c r="S642" s="32">
        <v>0</v>
      </c>
      <c r="T642" s="33">
        <v>0</v>
      </c>
      <c r="U642" s="34">
        <v>-309.4</v>
      </c>
      <c r="V642" s="34">
        <v>0</v>
      </c>
      <c r="W642" s="143" t="e">
        <f>V642/T642</f>
        <v>#DIV/0!</v>
      </c>
      <c r="X642" s="32"/>
      <c r="Y642" s="32">
        <v>0</v>
      </c>
      <c r="Z642" s="32">
        <v>1200</v>
      </c>
      <c r="AA642" s="32"/>
      <c r="AB642" s="32"/>
      <c r="AC642" s="4"/>
      <c r="AD642" s="4"/>
      <c r="AE642" s="32"/>
      <c r="AF642" s="32"/>
      <c r="AG642" s="32">
        <f t="shared" si="195"/>
        <v>1200</v>
      </c>
      <c r="AH642" s="32"/>
      <c r="AI642" s="32">
        <v>1068</v>
      </c>
      <c r="AJ642" s="67"/>
      <c r="AK642" s="67"/>
      <c r="AL642" s="32"/>
      <c r="AM642" s="32"/>
      <c r="AN642" s="32"/>
      <c r="AO642" s="32"/>
      <c r="AP642" s="32"/>
      <c r="AQ642" s="32"/>
      <c r="AR642" s="67">
        <f t="shared" si="192"/>
        <v>0</v>
      </c>
      <c r="AS642" s="32"/>
      <c r="AT642" s="32"/>
      <c r="AU642" s="32"/>
      <c r="AV642" s="32">
        <f t="shared" si="193"/>
        <v>0</v>
      </c>
      <c r="AW642" s="32">
        <f t="shared" si="193"/>
        <v>0</v>
      </c>
      <c r="AX642" s="32"/>
      <c r="AY642" s="234"/>
      <c r="AZ642" s="32">
        <f t="shared" si="194"/>
        <v>0</v>
      </c>
      <c r="BA642" s="32"/>
      <c r="BB642" s="32"/>
      <c r="BC642" s="234"/>
      <c r="BD642" s="32"/>
      <c r="BE642" s="733"/>
      <c r="BF642" s="179"/>
      <c r="BG642" s="179"/>
      <c r="BH642" s="179"/>
    </row>
    <row r="643" spans="1:57" ht="15.75" hidden="1">
      <c r="A643" s="12">
        <v>6</v>
      </c>
      <c r="B643" s="13">
        <v>1</v>
      </c>
      <c r="C643" s="13"/>
      <c r="D643" s="11" t="s">
        <v>3</v>
      </c>
      <c r="E643" s="11"/>
      <c r="F643" s="10" t="s">
        <v>82</v>
      </c>
      <c r="G643" s="11" t="s">
        <v>6</v>
      </c>
      <c r="H643" s="11" t="s">
        <v>2</v>
      </c>
      <c r="I643" s="11"/>
      <c r="J643" s="10" t="s">
        <v>6</v>
      </c>
      <c r="K643" s="11" t="s">
        <v>12</v>
      </c>
      <c r="L643" s="11" t="s">
        <v>24</v>
      </c>
      <c r="M643" s="144" t="s">
        <v>38</v>
      </c>
      <c r="N643" s="11"/>
      <c r="O643" s="11"/>
      <c r="P643" s="167">
        <v>41</v>
      </c>
      <c r="Q643" s="79" t="s">
        <v>424</v>
      </c>
      <c r="R643" s="32">
        <v>1000</v>
      </c>
      <c r="S643" s="32">
        <v>0</v>
      </c>
      <c r="T643" s="33">
        <v>0</v>
      </c>
      <c r="U643" s="34">
        <v>-309.4</v>
      </c>
      <c r="V643" s="34">
        <v>0</v>
      </c>
      <c r="W643" s="143" t="e">
        <f t="shared" si="191"/>
        <v>#DIV/0!</v>
      </c>
      <c r="X643" s="32"/>
      <c r="Y643" s="32">
        <v>0</v>
      </c>
      <c r="Z643" s="32">
        <v>1200</v>
      </c>
      <c r="AA643" s="32"/>
      <c r="AB643" s="32"/>
      <c r="AE643" s="32"/>
      <c r="AF643" s="32"/>
      <c r="AG643" s="32">
        <f t="shared" si="195"/>
        <v>1200</v>
      </c>
      <c r="AH643" s="32">
        <v>1198</v>
      </c>
      <c r="AI643" s="32"/>
      <c r="AJ643" s="67"/>
      <c r="AK643" s="67"/>
      <c r="AL643" s="32"/>
      <c r="AM643" s="32"/>
      <c r="AN643" s="32"/>
      <c r="AO643" s="32"/>
      <c r="AP643" s="32"/>
      <c r="AQ643" s="32"/>
      <c r="AR643" s="67">
        <f t="shared" si="192"/>
        <v>0</v>
      </c>
      <c r="AS643" s="32"/>
      <c r="AT643" s="32"/>
      <c r="AU643" s="32"/>
      <c r="AV643" s="32">
        <f t="shared" si="193"/>
        <v>0</v>
      </c>
      <c r="AW643" s="32">
        <f t="shared" si="193"/>
        <v>0</v>
      </c>
      <c r="AX643" s="32"/>
      <c r="AY643" s="234"/>
      <c r="AZ643" s="32">
        <f t="shared" si="194"/>
        <v>0</v>
      </c>
      <c r="BA643" s="32"/>
      <c r="BB643" s="32"/>
      <c r="BC643" s="234"/>
      <c r="BD643" s="32"/>
      <c r="BE643" s="733"/>
    </row>
    <row r="644" spans="1:60" s="74" customFormat="1" ht="18.75" hidden="1">
      <c r="A644" s="12">
        <v>6</v>
      </c>
      <c r="B644" s="13">
        <v>1</v>
      </c>
      <c r="C644" s="13"/>
      <c r="D644" s="11" t="s">
        <v>3</v>
      </c>
      <c r="E644" s="11"/>
      <c r="F644" s="10" t="s">
        <v>82</v>
      </c>
      <c r="G644" s="11" t="s">
        <v>6</v>
      </c>
      <c r="H644" s="11" t="s">
        <v>2</v>
      </c>
      <c r="I644" s="11"/>
      <c r="J644" s="10" t="s">
        <v>6</v>
      </c>
      <c r="K644" s="11" t="s">
        <v>12</v>
      </c>
      <c r="L644" s="11" t="s">
        <v>24</v>
      </c>
      <c r="M644" s="144" t="s">
        <v>64</v>
      </c>
      <c r="N644" s="11"/>
      <c r="O644" s="11"/>
      <c r="P644" s="167">
        <v>1351</v>
      </c>
      <c r="Q644" s="79" t="s">
        <v>425</v>
      </c>
      <c r="R644" s="32">
        <v>1000</v>
      </c>
      <c r="S644" s="32">
        <v>0</v>
      </c>
      <c r="T644" s="33">
        <v>0</v>
      </c>
      <c r="U644" s="34">
        <v>-309.4</v>
      </c>
      <c r="V644" s="34">
        <v>0</v>
      </c>
      <c r="W644" s="143" t="e">
        <f t="shared" si="191"/>
        <v>#DIV/0!</v>
      </c>
      <c r="X644" s="32"/>
      <c r="Y644" s="32">
        <v>0</v>
      </c>
      <c r="Z644" s="32">
        <v>16440</v>
      </c>
      <c r="AA644" s="32"/>
      <c r="AB644" s="32"/>
      <c r="AC644" s="4"/>
      <c r="AD644" s="4"/>
      <c r="AE644" s="32"/>
      <c r="AF644" s="32"/>
      <c r="AG644" s="32">
        <f t="shared" si="195"/>
        <v>16440</v>
      </c>
      <c r="AH644" s="32">
        <f>1548+7609.65</f>
        <v>9157.65</v>
      </c>
      <c r="AI644" s="32"/>
      <c r="AJ644" s="67"/>
      <c r="AK644" s="32"/>
      <c r="AL644" s="32"/>
      <c r="AM644" s="32"/>
      <c r="AN644" s="32"/>
      <c r="AO644" s="32"/>
      <c r="AP644" s="32"/>
      <c r="AQ644" s="32"/>
      <c r="AR644" s="67">
        <f t="shared" si="192"/>
        <v>0</v>
      </c>
      <c r="AS644" s="32"/>
      <c r="AT644" s="32"/>
      <c r="AU644" s="32"/>
      <c r="AV644" s="32">
        <f t="shared" si="193"/>
        <v>0</v>
      </c>
      <c r="AW644" s="32">
        <f t="shared" si="193"/>
        <v>0</v>
      </c>
      <c r="AX644" s="32"/>
      <c r="AY644" s="234"/>
      <c r="AZ644" s="32">
        <f t="shared" si="194"/>
        <v>0</v>
      </c>
      <c r="BA644" s="32"/>
      <c r="BB644" s="32"/>
      <c r="BC644" s="234"/>
      <c r="BD644" s="32"/>
      <c r="BE644" s="733"/>
      <c r="BF644" s="185"/>
      <c r="BG644" s="185"/>
      <c r="BH644" s="185"/>
    </row>
    <row r="645" spans="1:60" s="74" customFormat="1" ht="18.75" hidden="1">
      <c r="A645" s="35">
        <v>6</v>
      </c>
      <c r="B645" s="36">
        <v>1</v>
      </c>
      <c r="C645" s="36"/>
      <c r="D645" s="37" t="s">
        <v>10</v>
      </c>
      <c r="E645" s="37"/>
      <c r="F645" s="38" t="s">
        <v>82</v>
      </c>
      <c r="G645" s="37" t="s">
        <v>6</v>
      </c>
      <c r="H645" s="37" t="s">
        <v>2</v>
      </c>
      <c r="I645" s="37"/>
      <c r="J645" s="38" t="s">
        <v>6</v>
      </c>
      <c r="K645" s="37" t="s">
        <v>12</v>
      </c>
      <c r="L645" s="37"/>
      <c r="M645" s="37"/>
      <c r="N645" s="37"/>
      <c r="O645" s="37"/>
      <c r="P645" s="39"/>
      <c r="Q645" s="84" t="s">
        <v>188</v>
      </c>
      <c r="R645" s="40">
        <f>SUM(R636:R644)</f>
        <v>9000</v>
      </c>
      <c r="S645" s="40">
        <f>SUM(S636:S644)</f>
        <v>0</v>
      </c>
      <c r="T645" s="40">
        <f>SUM(T636:T644)</f>
        <v>3000</v>
      </c>
      <c r="U645" s="40">
        <f>SUM(U636:U644)</f>
        <v>-3848.4600000000005</v>
      </c>
      <c r="V645" s="41">
        <f>SUM(V636:V644)</f>
        <v>2326.86</v>
      </c>
      <c r="W645" s="145">
        <f t="shared" si="191"/>
        <v>0.7756200000000001</v>
      </c>
      <c r="X645" s="40">
        <f>SUM(X636:X644)</f>
        <v>3000</v>
      </c>
      <c r="Y645" s="40">
        <f>SUM(Y636:Y644)</f>
        <v>42820</v>
      </c>
      <c r="Z645" s="40">
        <f>SUM(Z636:Z644)</f>
        <v>31849</v>
      </c>
      <c r="AA645" s="40">
        <f>SUM(AA636:AA644)</f>
        <v>0</v>
      </c>
      <c r="AB645" s="40">
        <f>SUM(AB636:AB644)</f>
        <v>0</v>
      </c>
      <c r="AC645" s="42"/>
      <c r="AD645" s="42"/>
      <c r="AE645" s="40">
        <f aca="true" t="shared" si="196" ref="AE645:AR645">SUM(AE636:AE644)</f>
        <v>0</v>
      </c>
      <c r="AF645" s="40">
        <f t="shared" si="196"/>
        <v>0</v>
      </c>
      <c r="AG645" s="40">
        <f t="shared" si="196"/>
        <v>31849</v>
      </c>
      <c r="AH645" s="40">
        <f t="shared" si="196"/>
        <v>25697.440000000002</v>
      </c>
      <c r="AI645" s="40">
        <f>SUM(AI636:AI644)</f>
        <v>1500.8</v>
      </c>
      <c r="AJ645" s="177">
        <f t="shared" si="196"/>
        <v>1000</v>
      </c>
      <c r="AK645" s="40">
        <f t="shared" si="196"/>
        <v>0</v>
      </c>
      <c r="AL645" s="40">
        <f t="shared" si="196"/>
        <v>0</v>
      </c>
      <c r="AM645" s="40">
        <f>SUM(AM636:AM644)</f>
        <v>0</v>
      </c>
      <c r="AN645" s="40"/>
      <c r="AO645" s="40"/>
      <c r="AP645" s="40"/>
      <c r="AQ645" s="40"/>
      <c r="AR645" s="177">
        <f t="shared" si="196"/>
        <v>0</v>
      </c>
      <c r="AS645" s="40"/>
      <c r="AT645" s="40"/>
      <c r="AU645" s="40"/>
      <c r="AV645" s="40">
        <f>SUM(AV636:AV644)</f>
        <v>0</v>
      </c>
      <c r="AW645" s="40">
        <f>SUM(AW636:AW644)</f>
        <v>0</v>
      </c>
      <c r="AX645" s="40"/>
      <c r="AY645" s="234"/>
      <c r="AZ645" s="40">
        <f>SUM(AZ636:AZ644)</f>
        <v>0</v>
      </c>
      <c r="BA645" s="32"/>
      <c r="BB645" s="32"/>
      <c r="BC645" s="234"/>
      <c r="BD645" s="40"/>
      <c r="BE645" s="732"/>
      <c r="BF645" s="185"/>
      <c r="BG645" s="185"/>
      <c r="BH645" s="185"/>
    </row>
    <row r="646" spans="1:60" s="74" customFormat="1" ht="18.75" hidden="1">
      <c r="A646" s="228"/>
      <c r="B646" s="229"/>
      <c r="C646" s="229"/>
      <c r="D646" s="230"/>
      <c r="E646" s="230"/>
      <c r="F646" s="231" t="s">
        <v>82</v>
      </c>
      <c r="G646" s="230" t="s">
        <v>6</v>
      </c>
      <c r="H646" s="230" t="s">
        <v>2</v>
      </c>
      <c r="I646" s="230"/>
      <c r="J646" s="231" t="s">
        <v>73</v>
      </c>
      <c r="K646" s="230" t="s">
        <v>11</v>
      </c>
      <c r="L646" s="230" t="s">
        <v>5</v>
      </c>
      <c r="M646" s="230" t="s">
        <v>21</v>
      </c>
      <c r="N646" s="230"/>
      <c r="O646" s="230"/>
      <c r="P646" s="232">
        <v>46</v>
      </c>
      <c r="Q646" s="233" t="s">
        <v>74</v>
      </c>
      <c r="R646" s="234"/>
      <c r="S646" s="234"/>
      <c r="T646" s="234"/>
      <c r="U646" s="234"/>
      <c r="V646" s="235"/>
      <c r="W646" s="236"/>
      <c r="X646" s="234"/>
      <c r="Y646" s="234"/>
      <c r="Z646" s="234"/>
      <c r="AA646" s="234"/>
      <c r="AB646" s="234"/>
      <c r="AC646" s="237"/>
      <c r="AD646" s="237"/>
      <c r="AE646" s="234"/>
      <c r="AF646" s="234"/>
      <c r="AG646" s="234"/>
      <c r="AH646" s="234"/>
      <c r="AI646" s="234">
        <v>86764.55</v>
      </c>
      <c r="AJ646" s="238">
        <f>AH652</f>
        <v>86764.54999999999</v>
      </c>
      <c r="AK646" s="234"/>
      <c r="AL646" s="234"/>
      <c r="AM646" s="234"/>
      <c r="AN646" s="234"/>
      <c r="AO646" s="234"/>
      <c r="AP646" s="234"/>
      <c r="AQ646" s="234"/>
      <c r="AR646" s="238">
        <v>0</v>
      </c>
      <c r="AS646" s="234"/>
      <c r="AT646" s="234"/>
      <c r="AU646" s="234"/>
      <c r="AV646" s="234">
        <v>0</v>
      </c>
      <c r="AW646" s="234">
        <v>0</v>
      </c>
      <c r="AX646" s="234"/>
      <c r="AY646" s="234"/>
      <c r="AZ646" s="234">
        <v>0</v>
      </c>
      <c r="BA646" s="32"/>
      <c r="BB646" s="32"/>
      <c r="BC646" s="234"/>
      <c r="BD646" s="234"/>
      <c r="BE646" s="731"/>
      <c r="BF646" s="185"/>
      <c r="BG646" s="185"/>
      <c r="BH646" s="185"/>
    </row>
    <row r="647" spans="1:60" s="72" customFormat="1" ht="18.75" hidden="1">
      <c r="A647" s="43">
        <v>6</v>
      </c>
      <c r="B647" s="44">
        <v>1</v>
      </c>
      <c r="C647" s="44"/>
      <c r="D647" s="45" t="s">
        <v>10</v>
      </c>
      <c r="E647" s="45"/>
      <c r="F647" s="46" t="s">
        <v>82</v>
      </c>
      <c r="G647" s="45" t="s">
        <v>6</v>
      </c>
      <c r="H647" s="45" t="s">
        <v>2</v>
      </c>
      <c r="I647" s="45"/>
      <c r="J647" s="46" t="s">
        <v>6</v>
      </c>
      <c r="K647" s="57"/>
      <c r="L647" s="57"/>
      <c r="M647" s="57"/>
      <c r="N647" s="57"/>
      <c r="O647" s="57"/>
      <c r="P647" s="57"/>
      <c r="Q647" s="83" t="s">
        <v>191</v>
      </c>
      <c r="R647" s="48">
        <f>R645</f>
        <v>9000</v>
      </c>
      <c r="S647" s="48">
        <f>S645</f>
        <v>0</v>
      </c>
      <c r="T647" s="48">
        <f>T645</f>
        <v>3000</v>
      </c>
      <c r="U647" s="48">
        <f>U645</f>
        <v>-3848.4600000000005</v>
      </c>
      <c r="V647" s="49">
        <f>V645</f>
        <v>2326.86</v>
      </c>
      <c r="W647" s="149">
        <f>V647/T647</f>
        <v>0.7756200000000001</v>
      </c>
      <c r="X647" s="48">
        <f>X645</f>
        <v>3000</v>
      </c>
      <c r="Y647" s="48">
        <f>Y645</f>
        <v>42820</v>
      </c>
      <c r="Z647" s="48">
        <f>Z645</f>
        <v>31849</v>
      </c>
      <c r="AA647" s="48">
        <f>AA645</f>
        <v>0</v>
      </c>
      <c r="AB647" s="48">
        <f>AB645</f>
        <v>0</v>
      </c>
      <c r="AC647" s="50"/>
      <c r="AD647" s="50"/>
      <c r="AE647" s="48">
        <f>AE645</f>
        <v>0</v>
      </c>
      <c r="AF647" s="48">
        <f>AF645</f>
        <v>0</v>
      </c>
      <c r="AG647" s="48">
        <f>AG645</f>
        <v>31849</v>
      </c>
      <c r="AH647" s="48">
        <f>AH645</f>
        <v>25697.440000000002</v>
      </c>
      <c r="AI647" s="48">
        <f>SUM(AI645:AI646)</f>
        <v>88265.35</v>
      </c>
      <c r="AJ647" s="178">
        <f>AJ645+AJ646</f>
        <v>87764.54999999999</v>
      </c>
      <c r="AK647" s="48">
        <f>SUM(AK645:AK646)</f>
        <v>0</v>
      </c>
      <c r="AL647" s="48">
        <f>SUM(AL645:AL646)</f>
        <v>0</v>
      </c>
      <c r="AM647" s="48">
        <f>SUM(AM645:AM646)</f>
        <v>0</v>
      </c>
      <c r="AN647" s="48"/>
      <c r="AO647" s="48"/>
      <c r="AP647" s="48"/>
      <c r="AQ647" s="48"/>
      <c r="AR647" s="178">
        <f>SUM(AR645:AR646)</f>
        <v>0</v>
      </c>
      <c r="AS647" s="48"/>
      <c r="AT647" s="48"/>
      <c r="AU647" s="48"/>
      <c r="AV647" s="48">
        <f>SUM(AV645:AV646)</f>
        <v>0</v>
      </c>
      <c r="AW647" s="48">
        <f>SUM(AW645:AW646)</f>
        <v>0</v>
      </c>
      <c r="AX647" s="48"/>
      <c r="AY647" s="234"/>
      <c r="AZ647" s="48">
        <f>SUM(AZ645:AZ646)</f>
        <v>0</v>
      </c>
      <c r="BA647" s="32"/>
      <c r="BB647" s="32"/>
      <c r="BC647" s="234"/>
      <c r="BD647" s="48"/>
      <c r="BE647" s="740"/>
      <c r="BF647" s="823"/>
      <c r="BG647" s="823"/>
      <c r="BH647" s="823"/>
    </row>
    <row r="648" spans="1:60" s="1" customFormat="1" ht="25.5" hidden="1">
      <c r="A648" s="159"/>
      <c r="B648" s="160"/>
      <c r="C648" s="160"/>
      <c r="D648" s="147"/>
      <c r="E648" s="147"/>
      <c r="F648" s="146" t="s">
        <v>82</v>
      </c>
      <c r="G648" s="147" t="s">
        <v>6</v>
      </c>
      <c r="H648" s="147" t="s">
        <v>2</v>
      </c>
      <c r="I648" s="147"/>
      <c r="J648" s="146" t="s">
        <v>24</v>
      </c>
      <c r="K648" s="147" t="s">
        <v>5</v>
      </c>
      <c r="L648" s="147">
        <v>6</v>
      </c>
      <c r="M648" s="147"/>
      <c r="N648" s="147"/>
      <c r="O648" s="147"/>
      <c r="P648" s="148" t="s">
        <v>7</v>
      </c>
      <c r="Q648" s="168" t="s">
        <v>408</v>
      </c>
      <c r="R648" s="32"/>
      <c r="S648" s="32"/>
      <c r="T648" s="32"/>
      <c r="U648" s="32"/>
      <c r="V648" s="34"/>
      <c r="W648" s="143"/>
      <c r="X648" s="32"/>
      <c r="Y648" s="32">
        <v>500</v>
      </c>
      <c r="Z648" s="32">
        <v>0</v>
      </c>
      <c r="AA648" s="32"/>
      <c r="AB648" s="32"/>
      <c r="AC648" s="23"/>
      <c r="AD648" s="23"/>
      <c r="AE648" s="32"/>
      <c r="AF648" s="32"/>
      <c r="AG648" s="32">
        <f>Z648+AE648</f>
        <v>0</v>
      </c>
      <c r="AH648" s="32"/>
      <c r="AI648" s="32"/>
      <c r="AJ648" s="67">
        <f>AG648</f>
        <v>0</v>
      </c>
      <c r="AK648" s="32">
        <f>AJ648</f>
        <v>0</v>
      </c>
      <c r="AL648" s="32"/>
      <c r="AM648" s="32"/>
      <c r="AN648" s="32"/>
      <c r="AO648" s="32"/>
      <c r="AP648" s="32"/>
      <c r="AQ648" s="32"/>
      <c r="AR648" s="67">
        <f>AK648</f>
        <v>0</v>
      </c>
      <c r="AS648" s="32"/>
      <c r="AT648" s="32"/>
      <c r="AU648" s="32"/>
      <c r="AV648" s="32">
        <f>AL648</f>
        <v>0</v>
      </c>
      <c r="AW648" s="32">
        <f>AM648</f>
        <v>0</v>
      </c>
      <c r="AX648" s="32"/>
      <c r="AY648" s="234"/>
      <c r="AZ648" s="32">
        <f>AM648</f>
        <v>0</v>
      </c>
      <c r="BA648" s="32"/>
      <c r="BB648" s="32"/>
      <c r="BC648" s="234"/>
      <c r="BD648" s="32"/>
      <c r="BE648" s="733"/>
      <c r="BF648" s="186"/>
      <c r="BG648" s="186"/>
      <c r="BH648" s="186"/>
    </row>
    <row r="649" spans="1:60" s="1" customFormat="1" ht="25.5" hidden="1">
      <c r="A649" s="159">
        <v>6</v>
      </c>
      <c r="B649" s="160">
        <v>1</v>
      </c>
      <c r="C649" s="160"/>
      <c r="D649" s="147" t="s">
        <v>3</v>
      </c>
      <c r="E649" s="147"/>
      <c r="F649" s="146" t="s">
        <v>82</v>
      </c>
      <c r="G649" s="147" t="s">
        <v>6</v>
      </c>
      <c r="H649" s="147" t="s">
        <v>2</v>
      </c>
      <c r="I649" s="147"/>
      <c r="J649" s="146" t="s">
        <v>24</v>
      </c>
      <c r="K649" s="147" t="s">
        <v>5</v>
      </c>
      <c r="L649" s="147" t="s">
        <v>24</v>
      </c>
      <c r="M649" s="147" t="s">
        <v>13</v>
      </c>
      <c r="N649" s="147"/>
      <c r="O649" s="147"/>
      <c r="P649" s="148" t="s">
        <v>7</v>
      </c>
      <c r="Q649" s="21" t="s">
        <v>534</v>
      </c>
      <c r="R649" s="32"/>
      <c r="S649" s="32"/>
      <c r="T649" s="32"/>
      <c r="U649" s="34"/>
      <c r="V649" s="34"/>
      <c r="W649" s="143"/>
      <c r="X649" s="32"/>
      <c r="Y649" s="32">
        <f>1220-500</f>
        <v>720</v>
      </c>
      <c r="Z649" s="32">
        <v>4765</v>
      </c>
      <c r="AA649" s="32"/>
      <c r="AB649" s="32"/>
      <c r="AC649" s="23"/>
      <c r="AD649" s="23"/>
      <c r="AE649" s="32"/>
      <c r="AF649" s="32"/>
      <c r="AG649" s="32">
        <f>Z649+AE649</f>
        <v>4765</v>
      </c>
      <c r="AH649" s="32">
        <f>137.28+84.6</f>
        <v>221.88</v>
      </c>
      <c r="AI649" s="32"/>
      <c r="AJ649" s="67"/>
      <c r="AK649" s="32"/>
      <c r="AL649" s="32"/>
      <c r="AM649" s="32"/>
      <c r="AN649" s="32"/>
      <c r="AO649" s="32"/>
      <c r="AP649" s="32"/>
      <c r="AQ649" s="32"/>
      <c r="AR649" s="67">
        <f>AM649</f>
        <v>0</v>
      </c>
      <c r="AS649" s="32"/>
      <c r="AT649" s="32"/>
      <c r="AU649" s="32"/>
      <c r="AV649" s="32">
        <f>AM649</f>
        <v>0</v>
      </c>
      <c r="AW649" s="32">
        <f>AN649</f>
        <v>0</v>
      </c>
      <c r="AX649" s="32"/>
      <c r="AY649" s="234"/>
      <c r="AZ649" s="32">
        <f>AN649</f>
        <v>0</v>
      </c>
      <c r="BA649" s="32"/>
      <c r="BB649" s="32"/>
      <c r="BC649" s="234"/>
      <c r="BD649" s="32"/>
      <c r="BE649" s="733"/>
      <c r="BF649" s="186"/>
      <c r="BG649" s="186"/>
      <c r="BH649" s="186"/>
    </row>
    <row r="650" spans="1:60" s="507" customFormat="1" ht="12" customHeight="1" hidden="1">
      <c r="A650" s="159">
        <v>6</v>
      </c>
      <c r="B650" s="160">
        <v>1</v>
      </c>
      <c r="C650" s="160"/>
      <c r="D650" s="147" t="s">
        <v>3</v>
      </c>
      <c r="E650" s="147"/>
      <c r="F650" s="146" t="s">
        <v>82</v>
      </c>
      <c r="G650" s="147" t="s">
        <v>6</v>
      </c>
      <c r="H650" s="147" t="s">
        <v>2</v>
      </c>
      <c r="I650" s="147"/>
      <c r="J650" s="146" t="s">
        <v>24</v>
      </c>
      <c r="K650" s="147" t="s">
        <v>5</v>
      </c>
      <c r="L650" s="147" t="s">
        <v>24</v>
      </c>
      <c r="M650" s="147" t="s">
        <v>13</v>
      </c>
      <c r="N650" s="147"/>
      <c r="O650" s="147"/>
      <c r="P650" s="284">
        <v>1351</v>
      </c>
      <c r="Q650" s="21" t="s">
        <v>409</v>
      </c>
      <c r="R650" s="32"/>
      <c r="S650" s="32"/>
      <c r="T650" s="32"/>
      <c r="U650" s="34"/>
      <c r="V650" s="34"/>
      <c r="W650" s="143"/>
      <c r="X650" s="32"/>
      <c r="Y650" s="32">
        <v>47940</v>
      </c>
      <c r="Z650" s="32">
        <v>80997</v>
      </c>
      <c r="AA650" s="32"/>
      <c r="AB650" s="32"/>
      <c r="AC650" s="23"/>
      <c r="AD650" s="23"/>
      <c r="AE650" s="32"/>
      <c r="AF650" s="32"/>
      <c r="AG650" s="32">
        <f>Z650+AE650</f>
        <v>80997</v>
      </c>
      <c r="AH650" s="32"/>
      <c r="AI650" s="32"/>
      <c r="AJ650" s="67"/>
      <c r="AK650" s="32"/>
      <c r="AL650" s="32"/>
      <c r="AM650" s="32"/>
      <c r="AN650" s="32"/>
      <c r="AO650" s="32"/>
      <c r="AP650" s="32"/>
      <c r="AQ650" s="32"/>
      <c r="AR650" s="67">
        <f>AM650</f>
        <v>0</v>
      </c>
      <c r="AS650" s="32"/>
      <c r="AT650" s="32"/>
      <c r="AU650" s="32"/>
      <c r="AV650" s="32">
        <f>AR650</f>
        <v>0</v>
      </c>
      <c r="AW650" s="32">
        <f>AS650</f>
        <v>0</v>
      </c>
      <c r="AX650" s="32"/>
      <c r="AY650" s="234"/>
      <c r="AZ650" s="32">
        <f>AV650</f>
        <v>0</v>
      </c>
      <c r="BA650" s="32"/>
      <c r="BB650" s="32"/>
      <c r="BC650" s="234"/>
      <c r="BD650" s="32"/>
      <c r="BE650" s="733"/>
      <c r="BF650" s="515"/>
      <c r="BG650" s="515"/>
      <c r="BH650" s="515"/>
    </row>
    <row r="651" spans="1:60" s="1" customFormat="1" ht="15.75" hidden="1">
      <c r="A651" s="159">
        <v>6</v>
      </c>
      <c r="B651" s="160">
        <v>1</v>
      </c>
      <c r="C651" s="160"/>
      <c r="D651" s="147" t="s">
        <v>3</v>
      </c>
      <c r="E651" s="147"/>
      <c r="F651" s="146" t="s">
        <v>82</v>
      </c>
      <c r="G651" s="147" t="s">
        <v>6</v>
      </c>
      <c r="H651" s="147" t="s">
        <v>2</v>
      </c>
      <c r="I651" s="147"/>
      <c r="J651" s="146" t="s">
        <v>24</v>
      </c>
      <c r="K651" s="147" t="s">
        <v>5</v>
      </c>
      <c r="L651" s="147" t="s">
        <v>24</v>
      </c>
      <c r="M651" s="147" t="s">
        <v>13</v>
      </c>
      <c r="N651" s="147"/>
      <c r="O651" s="147"/>
      <c r="P651" s="284">
        <v>1352</v>
      </c>
      <c r="Q651" s="21" t="s">
        <v>410</v>
      </c>
      <c r="R651" s="32"/>
      <c r="S651" s="32"/>
      <c r="T651" s="32"/>
      <c r="U651" s="34"/>
      <c r="V651" s="34"/>
      <c r="W651" s="143"/>
      <c r="X651" s="32"/>
      <c r="Y651" s="32">
        <v>5640</v>
      </c>
      <c r="Z651" s="32">
        <v>9529</v>
      </c>
      <c r="AA651" s="32"/>
      <c r="AB651" s="32"/>
      <c r="AC651" s="23"/>
      <c r="AD651" s="23"/>
      <c r="AE651" s="32"/>
      <c r="AF651" s="32"/>
      <c r="AG651" s="32">
        <f>Z651+AE651</f>
        <v>9529</v>
      </c>
      <c r="AH651" s="32"/>
      <c r="AI651" s="32"/>
      <c r="AJ651" s="67"/>
      <c r="AK651" s="32"/>
      <c r="AL651" s="32"/>
      <c r="AM651" s="32"/>
      <c r="AN651" s="32"/>
      <c r="AO651" s="32"/>
      <c r="AP651" s="32"/>
      <c r="AQ651" s="32"/>
      <c r="AR651" s="67">
        <f>AM651</f>
        <v>0</v>
      </c>
      <c r="AS651" s="32"/>
      <c r="AT651" s="32"/>
      <c r="AU651" s="32"/>
      <c r="AV651" s="32">
        <f>AR651</f>
        <v>0</v>
      </c>
      <c r="AW651" s="32">
        <f>AS651</f>
        <v>0</v>
      </c>
      <c r="AX651" s="32"/>
      <c r="AY651" s="234"/>
      <c r="AZ651" s="32">
        <f>AV651</f>
        <v>0</v>
      </c>
      <c r="BA651" s="32"/>
      <c r="BB651" s="32"/>
      <c r="BC651" s="234"/>
      <c r="BD651" s="32"/>
      <c r="BE651" s="733"/>
      <c r="BF651" s="186"/>
      <c r="BG651" s="186"/>
      <c r="BH651" s="186"/>
    </row>
    <row r="652" spans="1:60" s="1" customFormat="1" ht="12" customHeight="1" hidden="1">
      <c r="A652" s="12">
        <v>6</v>
      </c>
      <c r="B652" s="13">
        <v>1</v>
      </c>
      <c r="C652" s="13"/>
      <c r="D652" s="11" t="s">
        <v>3</v>
      </c>
      <c r="E652" s="11"/>
      <c r="F652" s="10" t="s">
        <v>82</v>
      </c>
      <c r="G652" s="11" t="s">
        <v>6</v>
      </c>
      <c r="H652" s="11" t="s">
        <v>2</v>
      </c>
      <c r="I652" s="11"/>
      <c r="J652" s="10" t="s">
        <v>24</v>
      </c>
      <c r="K652" s="11" t="s">
        <v>5</v>
      </c>
      <c r="L652" s="11" t="s">
        <v>24</v>
      </c>
      <c r="M652" s="11" t="s">
        <v>13</v>
      </c>
      <c r="N652" s="11"/>
      <c r="O652" s="11"/>
      <c r="P652" s="182">
        <v>50</v>
      </c>
      <c r="Q652" s="21" t="s">
        <v>447</v>
      </c>
      <c r="R652" s="32"/>
      <c r="S652" s="32"/>
      <c r="T652" s="33"/>
      <c r="U652" s="34"/>
      <c r="V652" s="34"/>
      <c r="W652" s="143"/>
      <c r="X652" s="32"/>
      <c r="Y652" s="32"/>
      <c r="Z652" s="32"/>
      <c r="AA652" s="32"/>
      <c r="AB652" s="32"/>
      <c r="AC652" s="4"/>
      <c r="AD652" s="4"/>
      <c r="AE652" s="32"/>
      <c r="AF652" s="32"/>
      <c r="AG652" s="32"/>
      <c r="AH652" s="32">
        <f>86986.43-AH649</f>
        <v>86764.54999999999</v>
      </c>
      <c r="AI652" s="32"/>
      <c r="AJ652" s="67">
        <f>AG652</f>
        <v>0</v>
      </c>
      <c r="AK652" s="32"/>
      <c r="AL652" s="32"/>
      <c r="AM652" s="32"/>
      <c r="AN652" s="32"/>
      <c r="AO652" s="32"/>
      <c r="AP652" s="32"/>
      <c r="AQ652" s="32"/>
      <c r="AR652" s="67">
        <f>AM652</f>
        <v>0</v>
      </c>
      <c r="AS652" s="32"/>
      <c r="AT652" s="32"/>
      <c r="AU652" s="32"/>
      <c r="AV652" s="32">
        <f>AM652</f>
        <v>0</v>
      </c>
      <c r="AW652" s="32">
        <f>AN652</f>
        <v>0</v>
      </c>
      <c r="AX652" s="32"/>
      <c r="AY652" s="234"/>
      <c r="AZ652" s="32">
        <f>AN652</f>
        <v>0</v>
      </c>
      <c r="BA652" s="32"/>
      <c r="BB652" s="32"/>
      <c r="BC652" s="234"/>
      <c r="BD652" s="32"/>
      <c r="BE652" s="733"/>
      <c r="BF652" s="186"/>
      <c r="BG652" s="186"/>
      <c r="BH652" s="186"/>
    </row>
    <row r="653" spans="1:60" s="1" customFormat="1" ht="15.75" hidden="1">
      <c r="A653" s="12">
        <v>6</v>
      </c>
      <c r="B653" s="13">
        <v>1</v>
      </c>
      <c r="C653" s="13"/>
      <c r="D653" s="11" t="s">
        <v>3</v>
      </c>
      <c r="E653" s="11"/>
      <c r="F653" s="10" t="s">
        <v>82</v>
      </c>
      <c r="G653" s="11" t="s">
        <v>6</v>
      </c>
      <c r="H653" s="11" t="s">
        <v>2</v>
      </c>
      <c r="I653" s="11"/>
      <c r="J653" s="10" t="s">
        <v>24</v>
      </c>
      <c r="K653" s="11" t="s">
        <v>5</v>
      </c>
      <c r="L653" s="11" t="s">
        <v>24</v>
      </c>
      <c r="M653" s="11" t="s">
        <v>15</v>
      </c>
      <c r="N653" s="11"/>
      <c r="O653" s="11"/>
      <c r="P653" s="22" t="s">
        <v>110</v>
      </c>
      <c r="Q653" s="79" t="s">
        <v>129</v>
      </c>
      <c r="R653" s="32"/>
      <c r="S653" s="32"/>
      <c r="T653" s="33"/>
      <c r="U653" s="34"/>
      <c r="V653" s="34"/>
      <c r="W653" s="143"/>
      <c r="X653" s="32"/>
      <c r="Y653" s="32"/>
      <c r="Z653" s="32"/>
      <c r="AA653" s="32"/>
      <c r="AB653" s="32"/>
      <c r="AC653" s="4"/>
      <c r="AD653" s="4"/>
      <c r="AE653" s="32"/>
      <c r="AF653" s="32"/>
      <c r="AG653" s="32"/>
      <c r="AH653" s="32"/>
      <c r="AI653" s="32"/>
      <c r="AJ653" s="67">
        <f>AG653</f>
        <v>0</v>
      </c>
      <c r="AK653" s="32">
        <f>AJ653</f>
        <v>0</v>
      </c>
      <c r="AL653" s="32"/>
      <c r="AM653" s="32"/>
      <c r="AN653" s="32"/>
      <c r="AO653" s="32"/>
      <c r="AP653" s="32"/>
      <c r="AQ653" s="32"/>
      <c r="AR653" s="67">
        <f>AK653</f>
        <v>0</v>
      </c>
      <c r="AS653" s="32"/>
      <c r="AT653" s="32"/>
      <c r="AU653" s="32"/>
      <c r="AV653" s="32">
        <f>AL653</f>
        <v>0</v>
      </c>
      <c r="AW653" s="32">
        <f>AM653</f>
        <v>0</v>
      </c>
      <c r="AX653" s="32"/>
      <c r="AY653" s="234"/>
      <c r="AZ653" s="32">
        <f>AM653</f>
        <v>0</v>
      </c>
      <c r="BA653" s="32"/>
      <c r="BB653" s="32"/>
      <c r="BC653" s="234"/>
      <c r="BD653" s="32"/>
      <c r="BE653" s="733"/>
      <c r="BF653" s="186"/>
      <c r="BG653" s="186"/>
      <c r="BH653" s="186"/>
    </row>
    <row r="654" spans="1:60" s="1" customFormat="1" ht="12" customHeight="1" hidden="1">
      <c r="A654" s="12">
        <v>6</v>
      </c>
      <c r="B654" s="13">
        <v>1</v>
      </c>
      <c r="C654" s="13"/>
      <c r="D654" s="11" t="s">
        <v>3</v>
      </c>
      <c r="E654" s="11"/>
      <c r="F654" s="10" t="s">
        <v>82</v>
      </c>
      <c r="G654" s="11" t="s">
        <v>6</v>
      </c>
      <c r="H654" s="11" t="s">
        <v>2</v>
      </c>
      <c r="I654" s="11"/>
      <c r="J654" s="10" t="s">
        <v>24</v>
      </c>
      <c r="K654" s="11" t="s">
        <v>5</v>
      </c>
      <c r="L654" s="11" t="s">
        <v>24</v>
      </c>
      <c r="M654" s="11" t="s">
        <v>15</v>
      </c>
      <c r="N654" s="11"/>
      <c r="O654" s="11"/>
      <c r="P654" s="22" t="s">
        <v>130</v>
      </c>
      <c r="Q654" s="79" t="s">
        <v>131</v>
      </c>
      <c r="R654" s="32"/>
      <c r="S654" s="32"/>
      <c r="T654" s="33"/>
      <c r="U654" s="34"/>
      <c r="V654" s="34"/>
      <c r="W654" s="143"/>
      <c r="X654" s="32"/>
      <c r="Y654" s="32"/>
      <c r="Z654" s="32"/>
      <c r="AA654" s="32"/>
      <c r="AB654" s="32"/>
      <c r="AC654" s="4"/>
      <c r="AD654" s="4"/>
      <c r="AE654" s="32"/>
      <c r="AF654" s="32"/>
      <c r="AG654" s="32"/>
      <c r="AH654" s="32"/>
      <c r="AI654" s="32"/>
      <c r="AJ654" s="67">
        <f>AG654</f>
        <v>0</v>
      </c>
      <c r="AK654" s="32">
        <f>AJ654</f>
        <v>0</v>
      </c>
      <c r="AL654" s="32"/>
      <c r="AM654" s="32"/>
      <c r="AN654" s="32"/>
      <c r="AO654" s="32"/>
      <c r="AP654" s="32"/>
      <c r="AQ654" s="32"/>
      <c r="AR654" s="67">
        <f>AK654</f>
        <v>0</v>
      </c>
      <c r="AS654" s="32"/>
      <c r="AT654" s="32"/>
      <c r="AU654" s="32"/>
      <c r="AV654" s="32">
        <f>AL654</f>
        <v>0</v>
      </c>
      <c r="AW654" s="32">
        <f>AM654</f>
        <v>0</v>
      </c>
      <c r="AX654" s="32"/>
      <c r="AY654" s="234"/>
      <c r="AZ654" s="32">
        <f>AM654</f>
        <v>0</v>
      </c>
      <c r="BA654" s="32"/>
      <c r="BB654" s="32"/>
      <c r="BC654" s="234"/>
      <c r="BD654" s="32"/>
      <c r="BE654" s="733"/>
      <c r="BF654" s="186"/>
      <c r="BG654" s="186"/>
      <c r="BH654" s="186"/>
    </row>
    <row r="655" spans="1:60" s="112" customFormat="1" ht="18.75" customHeight="1" hidden="1">
      <c r="A655" s="43">
        <v>6</v>
      </c>
      <c r="B655" s="44">
        <v>1</v>
      </c>
      <c r="C655" s="44"/>
      <c r="D655" s="45" t="s">
        <v>10</v>
      </c>
      <c r="E655" s="45"/>
      <c r="F655" s="46" t="s">
        <v>82</v>
      </c>
      <c r="G655" s="45" t="s">
        <v>6</v>
      </c>
      <c r="H655" s="45" t="s">
        <v>2</v>
      </c>
      <c r="I655" s="45"/>
      <c r="J655" s="46" t="s">
        <v>24</v>
      </c>
      <c r="K655" s="45"/>
      <c r="L655" s="45"/>
      <c r="M655" s="45"/>
      <c r="N655" s="45"/>
      <c r="O655" s="45"/>
      <c r="P655" s="47"/>
      <c r="Q655" s="83" t="s">
        <v>193</v>
      </c>
      <c r="R655" s="48"/>
      <c r="S655" s="48"/>
      <c r="T655" s="48"/>
      <c r="U655" s="49"/>
      <c r="V655" s="49"/>
      <c r="W655" s="149"/>
      <c r="X655" s="48">
        <f>SUM(X651:X654)</f>
        <v>0</v>
      </c>
      <c r="Y655" s="48">
        <f>SUM(Y648:Y651)</f>
        <v>54800</v>
      </c>
      <c r="Z655" s="48">
        <f>SUM(Z648:Z651)</f>
        <v>95291</v>
      </c>
      <c r="AA655" s="48"/>
      <c r="AB655" s="48"/>
      <c r="AC655" s="50"/>
      <c r="AD655" s="50"/>
      <c r="AE655" s="48">
        <f>SUM(AE648:AE651)</f>
        <v>0</v>
      </c>
      <c r="AF655" s="48">
        <f aca="true" t="shared" si="197" ref="AF655:AL655">SUM(AF648:AF654)</f>
        <v>0</v>
      </c>
      <c r="AG655" s="48">
        <f t="shared" si="197"/>
        <v>95291</v>
      </c>
      <c r="AH655" s="48">
        <f t="shared" si="197"/>
        <v>86986.43</v>
      </c>
      <c r="AI655" s="48">
        <f>SUM(AI648:AI654)</f>
        <v>0</v>
      </c>
      <c r="AJ655" s="178">
        <f t="shared" si="197"/>
        <v>0</v>
      </c>
      <c r="AK655" s="48">
        <f t="shared" si="197"/>
        <v>0</v>
      </c>
      <c r="AL655" s="48">
        <f t="shared" si="197"/>
        <v>0</v>
      </c>
      <c r="AM655" s="48">
        <f>SUM(AM648:AM654)</f>
        <v>0</v>
      </c>
      <c r="AN655" s="48"/>
      <c r="AO655" s="48"/>
      <c r="AP655" s="48"/>
      <c r="AQ655" s="48"/>
      <c r="AR655" s="178">
        <f>SUM(AM648:AM654)</f>
        <v>0</v>
      </c>
      <c r="AS655" s="48"/>
      <c r="AT655" s="48"/>
      <c r="AU655" s="48"/>
      <c r="AV655" s="48">
        <f>SUM(AM648:AM654)</f>
        <v>0</v>
      </c>
      <c r="AW655" s="48">
        <f>SUM(AN648:AN654)</f>
        <v>0</v>
      </c>
      <c r="AX655" s="48"/>
      <c r="AY655" s="234"/>
      <c r="AZ655" s="48">
        <f>SUM(AN648:AN654)</f>
        <v>0</v>
      </c>
      <c r="BA655" s="32"/>
      <c r="BB655" s="32"/>
      <c r="BC655" s="234"/>
      <c r="BD655" s="48"/>
      <c r="BE655" s="740"/>
      <c r="BF655" s="836"/>
      <c r="BG655" s="836"/>
      <c r="BH655" s="836"/>
    </row>
    <row r="656" spans="1:60" s="1" customFormat="1" ht="15.75" customHeight="1" hidden="1">
      <c r="A656" s="51">
        <v>6</v>
      </c>
      <c r="B656" s="52">
        <v>1</v>
      </c>
      <c r="C656" s="52"/>
      <c r="D656" s="905" t="s">
        <v>186</v>
      </c>
      <c r="E656" s="906"/>
      <c r="F656" s="906"/>
      <c r="G656" s="906"/>
      <c r="H656" s="906"/>
      <c r="I656" s="907"/>
      <c r="J656" s="901" t="s">
        <v>405</v>
      </c>
      <c r="K656" s="902"/>
      <c r="L656" s="902"/>
      <c r="M656" s="902"/>
      <c r="N656" s="902"/>
      <c r="O656" s="902"/>
      <c r="P656" s="903"/>
      <c r="Q656" s="85" t="s">
        <v>406</v>
      </c>
      <c r="R656" s="54">
        <f>R647+R655</f>
        <v>9000</v>
      </c>
      <c r="S656" s="54">
        <f>S647+S655</f>
        <v>0</v>
      </c>
      <c r="T656" s="54">
        <f>T647+T655</f>
        <v>3000</v>
      </c>
      <c r="U656" s="54">
        <f>U647+U655</f>
        <v>-3848.4600000000005</v>
      </c>
      <c r="V656" s="55">
        <f>V647+V655</f>
        <v>2326.86</v>
      </c>
      <c r="W656" s="152">
        <f>V656/T656</f>
        <v>0.7756200000000001</v>
      </c>
      <c r="X656" s="54">
        <f>X647+X655</f>
        <v>3000</v>
      </c>
      <c r="Y656" s="54">
        <f>Y647+Y655</f>
        <v>97620</v>
      </c>
      <c r="Z656" s="54">
        <f>Z647+Z655</f>
        <v>127140</v>
      </c>
      <c r="AA656" s="54">
        <f>AA647+AA655</f>
        <v>0</v>
      </c>
      <c r="AB656" s="54">
        <f>AB647+AB655</f>
        <v>0</v>
      </c>
      <c r="AC656" s="2"/>
      <c r="AD656" s="2"/>
      <c r="AE656" s="54">
        <f aca="true" t="shared" si="198" ref="AE656:AR656">AE647+AE655</f>
        <v>0</v>
      </c>
      <c r="AF656" s="54">
        <f t="shared" si="198"/>
        <v>0</v>
      </c>
      <c r="AG656" s="54">
        <f t="shared" si="198"/>
        <v>127140</v>
      </c>
      <c r="AH656" s="54">
        <f t="shared" si="198"/>
        <v>112683.87</v>
      </c>
      <c r="AI656" s="54">
        <f>AI647+AI655</f>
        <v>88265.35</v>
      </c>
      <c r="AJ656" s="54">
        <f t="shared" si="198"/>
        <v>87764.54999999999</v>
      </c>
      <c r="AK656" s="54">
        <f t="shared" si="198"/>
        <v>0</v>
      </c>
      <c r="AL656" s="54">
        <f t="shared" si="198"/>
        <v>0</v>
      </c>
      <c r="AM656" s="64">
        <f>AM647+AM655</f>
        <v>0</v>
      </c>
      <c r="AN656" s="64"/>
      <c r="AO656" s="64"/>
      <c r="AP656" s="64"/>
      <c r="AQ656" s="64"/>
      <c r="AR656" s="54">
        <f t="shared" si="198"/>
        <v>0</v>
      </c>
      <c r="AS656" s="64"/>
      <c r="AT656" s="64"/>
      <c r="AU656" s="64"/>
      <c r="AV656" s="54">
        <f>AV647+AV655</f>
        <v>0</v>
      </c>
      <c r="AW656" s="54">
        <f>AW647+AW655</f>
        <v>0</v>
      </c>
      <c r="AX656" s="54"/>
      <c r="AY656" s="238"/>
      <c r="AZ656" s="54">
        <f>AZ647+AZ655</f>
        <v>0</v>
      </c>
      <c r="BA656" s="67"/>
      <c r="BB656" s="67"/>
      <c r="BC656" s="238"/>
      <c r="BD656" s="54"/>
      <c r="BE656" s="744"/>
      <c r="BF656" s="186"/>
      <c r="BG656" s="186"/>
      <c r="BH656" s="186"/>
    </row>
    <row r="657" spans="1:60" s="511" customFormat="1" ht="15.75">
      <c r="A657" s="937" t="s">
        <v>245</v>
      </c>
      <c r="B657" s="938"/>
      <c r="C657" s="938"/>
      <c r="D657" s="938"/>
      <c r="E657" s="938"/>
      <c r="F657" s="938"/>
      <c r="G657" s="938"/>
      <c r="H657" s="938"/>
      <c r="I657" s="938"/>
      <c r="J657" s="938" t="s">
        <v>246</v>
      </c>
      <c r="K657" s="938"/>
      <c r="L657" s="102"/>
      <c r="M657" s="897" t="s">
        <v>318</v>
      </c>
      <c r="N657" s="897"/>
      <c r="O657" s="897"/>
      <c r="P657" s="897"/>
      <c r="Q657" s="898"/>
      <c r="R657" s="58">
        <f>R611+R627</f>
        <v>2200</v>
      </c>
      <c r="S657" s="58">
        <f>S611+S627</f>
        <v>-2500</v>
      </c>
      <c r="T657" s="58">
        <f>T611+T627</f>
        <v>1560</v>
      </c>
      <c r="U657" s="58">
        <f>U611+U627</f>
        <v>-1026.01</v>
      </c>
      <c r="V657" s="59">
        <f>V611+V627</f>
        <v>1133.29</v>
      </c>
      <c r="W657" s="151">
        <f>V657/T657</f>
        <v>0.7264679487179487</v>
      </c>
      <c r="X657" s="58">
        <f>X611+X627</f>
        <v>1150</v>
      </c>
      <c r="Y657" s="58">
        <f>Y611+Y627+Y656</f>
        <v>100420</v>
      </c>
      <c r="Z657" s="58">
        <f>Z611+Z627+Z656</f>
        <v>144940</v>
      </c>
      <c r="AA657" s="58">
        <f>AA611+AA627+AA656</f>
        <v>2400</v>
      </c>
      <c r="AB657" s="58">
        <f>AB611+AB627+AB656</f>
        <v>2400</v>
      </c>
      <c r="AC657" s="60"/>
      <c r="AD657" s="60"/>
      <c r="AE657" s="58">
        <f aca="true" t="shared" si="199" ref="AE657:BH657">AE611+AE627+AE656</f>
        <v>2740</v>
      </c>
      <c r="AF657" s="58">
        <f t="shared" si="199"/>
        <v>10631.210000000001</v>
      </c>
      <c r="AG657" s="58">
        <f t="shared" si="199"/>
        <v>147680</v>
      </c>
      <c r="AH657" s="58">
        <f t="shared" si="199"/>
        <v>130437.25</v>
      </c>
      <c r="AI657" s="58">
        <f t="shared" si="199"/>
        <v>96556.29000000001</v>
      </c>
      <c r="AJ657" s="58">
        <f t="shared" si="199"/>
        <v>92264.54999999999</v>
      </c>
      <c r="AK657" s="58">
        <f t="shared" si="199"/>
        <v>4520</v>
      </c>
      <c r="AL657" s="58">
        <f t="shared" si="199"/>
        <v>3842.55</v>
      </c>
      <c r="AM657" s="58">
        <f t="shared" si="199"/>
        <v>8420</v>
      </c>
      <c r="AN657" s="58">
        <f t="shared" si="199"/>
        <v>9820</v>
      </c>
      <c r="AO657" s="58">
        <f t="shared" si="199"/>
        <v>9820</v>
      </c>
      <c r="AP657" s="58">
        <f t="shared" si="199"/>
        <v>88883</v>
      </c>
      <c r="AQ657" s="58">
        <f t="shared" si="199"/>
        <v>75543</v>
      </c>
      <c r="AR657" s="58">
        <f t="shared" si="199"/>
        <v>20500</v>
      </c>
      <c r="AS657" s="58">
        <f t="shared" si="199"/>
        <v>71283.26</v>
      </c>
      <c r="AT657" s="58">
        <f t="shared" si="199"/>
        <v>21300</v>
      </c>
      <c r="AU657" s="58">
        <f t="shared" si="199"/>
        <v>5257.6</v>
      </c>
      <c r="AV657" s="58">
        <f t="shared" si="199"/>
        <v>7166</v>
      </c>
      <c r="AW657" s="58"/>
      <c r="AX657" s="58">
        <f>AX611+AX627+AX656</f>
        <v>2354</v>
      </c>
      <c r="AY657" s="58">
        <f t="shared" si="199"/>
        <v>10300</v>
      </c>
      <c r="AZ657" s="58">
        <f t="shared" si="199"/>
        <v>7100</v>
      </c>
      <c r="BA657" s="58">
        <f t="shared" si="199"/>
        <v>10300</v>
      </c>
      <c r="BB657" s="58">
        <f t="shared" si="199"/>
        <v>10300</v>
      </c>
      <c r="BC657" s="58">
        <f t="shared" si="199"/>
        <v>10300</v>
      </c>
      <c r="BD657" s="58">
        <f t="shared" si="199"/>
        <v>5394.03</v>
      </c>
      <c r="BE657" s="58" t="e">
        <f t="shared" si="199"/>
        <v>#DIV/0!</v>
      </c>
      <c r="BF657" s="58">
        <f t="shared" si="199"/>
        <v>8000</v>
      </c>
      <c r="BG657" s="58">
        <f t="shared" si="199"/>
        <v>9500</v>
      </c>
      <c r="BH657" s="58">
        <f t="shared" si="199"/>
        <v>9500</v>
      </c>
    </row>
    <row r="658" spans="1:56" ht="10.5" customHeight="1">
      <c r="A658" s="537"/>
      <c r="B658" s="538"/>
      <c r="C658" s="538"/>
      <c r="D658" s="538"/>
      <c r="E658" s="538"/>
      <c r="F658" s="538"/>
      <c r="G658" s="538"/>
      <c r="H658" s="538"/>
      <c r="I658" s="538"/>
      <c r="J658" s="538"/>
      <c r="K658" s="538"/>
      <c r="L658" s="538"/>
      <c r="M658" s="538"/>
      <c r="N658" s="538"/>
      <c r="O658" s="538"/>
      <c r="P658" s="538"/>
      <c r="Q658" s="538"/>
      <c r="R658" s="538"/>
      <c r="S658" s="538"/>
      <c r="T658" s="538"/>
      <c r="U658" s="538"/>
      <c r="V658" s="538"/>
      <c r="W658" s="538"/>
      <c r="X658" s="539"/>
      <c r="Y658" s="538"/>
      <c r="Z658" s="538"/>
      <c r="AA658" s="538"/>
      <c r="AB658" s="538"/>
      <c r="AC658" s="511"/>
      <c r="AD658" s="511"/>
      <c r="AE658" s="538"/>
      <c r="AF658" s="538"/>
      <c r="AG658" s="539"/>
      <c r="AH658" s="539"/>
      <c r="AI658" s="539"/>
      <c r="AJ658" s="540"/>
      <c r="AK658" s="540"/>
      <c r="AL658" s="539"/>
      <c r="AM658" s="539"/>
      <c r="AN658" s="539"/>
      <c r="AO658" s="539"/>
      <c r="AP658" s="539"/>
      <c r="AQ658" s="539"/>
      <c r="AR658" s="540"/>
      <c r="AS658" s="539"/>
      <c r="AT658" s="539"/>
      <c r="AU658" s="540"/>
      <c r="AV658" s="539"/>
      <c r="AW658" s="539"/>
      <c r="AX658" s="539"/>
      <c r="AY658" s="783"/>
      <c r="AZ658" s="539"/>
      <c r="BA658" s="665"/>
      <c r="BB658" s="665"/>
      <c r="BC658" s="783"/>
      <c r="BD658" s="539"/>
    </row>
    <row r="659" spans="1:60" s="511" customFormat="1" ht="18.75">
      <c r="A659" s="920" t="s">
        <v>251</v>
      </c>
      <c r="B659" s="920"/>
      <c r="C659" s="920"/>
      <c r="D659" s="920"/>
      <c r="E659" s="920"/>
      <c r="F659" s="920"/>
      <c r="G659" s="920"/>
      <c r="H659" s="920"/>
      <c r="I659" s="920"/>
      <c r="J659" s="920"/>
      <c r="K659" s="920"/>
      <c r="L659" s="99"/>
      <c r="M659" s="99" t="s">
        <v>252</v>
      </c>
      <c r="N659" s="99"/>
      <c r="O659" s="99"/>
      <c r="P659" s="99"/>
      <c r="Q659" s="99"/>
      <c r="R659" s="75"/>
      <c r="S659" s="75"/>
      <c r="T659" s="75"/>
      <c r="U659" s="76"/>
      <c r="V659" s="76"/>
      <c r="W659" s="76"/>
      <c r="X659" s="75"/>
      <c r="Y659" s="75"/>
      <c r="Z659" s="75"/>
      <c r="AA659" s="75"/>
      <c r="AB659" s="75"/>
      <c r="AC659" s="74"/>
      <c r="AD659" s="74"/>
      <c r="AE659" s="75"/>
      <c r="AF659" s="75"/>
      <c r="AG659" s="75"/>
      <c r="AH659" s="75"/>
      <c r="AI659" s="75"/>
      <c r="AJ659" s="75"/>
      <c r="AK659" s="75"/>
      <c r="AL659" s="200"/>
      <c r="AM659" s="200"/>
      <c r="AN659" s="200"/>
      <c r="AO659" s="200"/>
      <c r="AP659" s="200"/>
      <c r="AQ659" s="200"/>
      <c r="AR659" s="75"/>
      <c r="AS659" s="200"/>
      <c r="AT659" s="200"/>
      <c r="AU659" s="75"/>
      <c r="AV659" s="75"/>
      <c r="AW659" s="75"/>
      <c r="AX659" s="75"/>
      <c r="AY659" s="774"/>
      <c r="AZ659" s="75"/>
      <c r="BA659" s="75"/>
      <c r="BB659" s="75"/>
      <c r="BC659" s="774"/>
      <c r="BD659" s="75"/>
      <c r="BE659" s="737"/>
      <c r="BF659" s="512"/>
      <c r="BG659" s="512"/>
      <c r="BH659" s="512"/>
    </row>
    <row r="660" spans="1:56" ht="10.5" customHeight="1">
      <c r="A660" s="98"/>
      <c r="B660" s="98"/>
      <c r="C660" s="98"/>
      <c r="D660" s="98"/>
      <c r="E660" s="98"/>
      <c r="F660" s="98"/>
      <c r="G660" s="98"/>
      <c r="H660" s="98"/>
      <c r="I660" s="98"/>
      <c r="J660" s="98"/>
      <c r="K660" s="98"/>
      <c r="L660" s="99"/>
      <c r="M660" s="99"/>
      <c r="N660" s="99"/>
      <c r="O660" s="99"/>
      <c r="P660" s="99"/>
      <c r="Q660" s="99"/>
      <c r="R660" s="75"/>
      <c r="S660" s="75"/>
      <c r="T660" s="75"/>
      <c r="U660" s="76"/>
      <c r="V660" s="76"/>
      <c r="W660" s="76"/>
      <c r="X660" s="75"/>
      <c r="Y660" s="75"/>
      <c r="Z660" s="75"/>
      <c r="AA660" s="75"/>
      <c r="AB660" s="75"/>
      <c r="AC660" s="74"/>
      <c r="AD660" s="74"/>
      <c r="AE660" s="75"/>
      <c r="AF660" s="75"/>
      <c r="AG660" s="75"/>
      <c r="AH660" s="75"/>
      <c r="AI660" s="75"/>
      <c r="AJ660" s="75"/>
      <c r="AK660" s="75"/>
      <c r="AL660" s="200"/>
      <c r="AM660" s="200"/>
      <c r="AN660" s="200"/>
      <c r="AO660" s="200"/>
      <c r="AP660" s="200"/>
      <c r="AQ660" s="200"/>
      <c r="AR660" s="75"/>
      <c r="AS660" s="200"/>
      <c r="AT660" s="200"/>
      <c r="AU660" s="75"/>
      <c r="AV660" s="75"/>
      <c r="AW660" s="75"/>
      <c r="AX660" s="75"/>
      <c r="AY660" s="774"/>
      <c r="AZ660" s="75"/>
      <c r="BA660" s="75"/>
      <c r="BB660" s="75"/>
      <c r="BC660" s="774"/>
      <c r="BD660" s="75"/>
    </row>
    <row r="661" spans="1:56" ht="18.75">
      <c r="A661" s="74"/>
      <c r="B661" s="74"/>
      <c r="C661" s="74"/>
      <c r="D661" s="74"/>
      <c r="E661" s="74"/>
      <c r="F661" s="74"/>
      <c r="G661" s="74"/>
      <c r="H661" s="74" t="s">
        <v>253</v>
      </c>
      <c r="I661" s="74"/>
      <c r="J661" s="74"/>
      <c r="K661" s="74"/>
      <c r="L661" s="74"/>
      <c r="M661" s="74"/>
      <c r="N661" s="74"/>
      <c r="O661" s="74"/>
      <c r="P661" s="74"/>
      <c r="Q661" s="74" t="s">
        <v>254</v>
      </c>
      <c r="R661" s="75"/>
      <c r="S661" s="75"/>
      <c r="T661" s="75"/>
      <c r="U661" s="76"/>
      <c r="V661" s="76"/>
      <c r="W661" s="76"/>
      <c r="X661" s="75"/>
      <c r="Y661" s="75"/>
      <c r="Z661" s="75"/>
      <c r="AA661" s="75"/>
      <c r="AB661" s="75"/>
      <c r="AC661" s="74"/>
      <c r="AD661" s="74"/>
      <c r="AE661" s="75"/>
      <c r="AF661" s="75"/>
      <c r="AG661" s="75"/>
      <c r="AH661" s="75"/>
      <c r="AI661" s="75"/>
      <c r="AJ661" s="75"/>
      <c r="AK661" s="75"/>
      <c r="AL661" s="200"/>
      <c r="AM661" s="200"/>
      <c r="AN661" s="200"/>
      <c r="AO661" s="200"/>
      <c r="AP661" s="200"/>
      <c r="AQ661" s="200"/>
      <c r="AR661" s="75"/>
      <c r="AS661" s="200"/>
      <c r="AT661" s="200"/>
      <c r="AU661" s="75"/>
      <c r="AV661" s="75"/>
      <c r="AW661" s="75"/>
      <c r="AX661" s="75"/>
      <c r="AY661" s="774"/>
      <c r="AZ661" s="75"/>
      <c r="BA661" s="75"/>
      <c r="BB661" s="75"/>
      <c r="BC661" s="774"/>
      <c r="BD661" s="75"/>
    </row>
    <row r="662" spans="1:56" ht="10.5" customHeight="1">
      <c r="A662" s="74"/>
      <c r="B662" s="74"/>
      <c r="C662" s="74"/>
      <c r="D662" s="74"/>
      <c r="E662" s="74"/>
      <c r="F662" s="74"/>
      <c r="G662" s="74"/>
      <c r="H662" s="74"/>
      <c r="I662" s="74"/>
      <c r="J662" s="72"/>
      <c r="K662" s="74"/>
      <c r="L662" s="74"/>
      <c r="M662" s="74"/>
      <c r="N662" s="74"/>
      <c r="O662" s="74"/>
      <c r="P662" s="74"/>
      <c r="Q662" s="74"/>
      <c r="R662" s="75"/>
      <c r="S662" s="75"/>
      <c r="T662" s="75"/>
      <c r="U662" s="76"/>
      <c r="V662" s="76"/>
      <c r="W662" s="76"/>
      <c r="X662" s="75"/>
      <c r="Y662" s="75"/>
      <c r="Z662" s="75"/>
      <c r="AA662" s="75"/>
      <c r="AB662" s="75"/>
      <c r="AC662" s="72"/>
      <c r="AD662" s="72"/>
      <c r="AE662" s="75"/>
      <c r="AF662" s="75"/>
      <c r="AG662" s="75"/>
      <c r="AH662" s="75"/>
      <c r="AI662" s="75"/>
      <c r="AJ662" s="75"/>
      <c r="AK662" s="75"/>
      <c r="AL662" s="200"/>
      <c r="AM662" s="200"/>
      <c r="AN662" s="200"/>
      <c r="AO662" s="200"/>
      <c r="AP662" s="200"/>
      <c r="AQ662" s="200"/>
      <c r="AR662" s="75"/>
      <c r="AS662" s="200"/>
      <c r="AT662" s="200"/>
      <c r="AU662" s="75"/>
      <c r="AV662" s="75"/>
      <c r="AW662" s="75"/>
      <c r="AX662" s="75"/>
      <c r="AY662" s="774"/>
      <c r="AZ662" s="75"/>
      <c r="BA662" s="75"/>
      <c r="BB662" s="75"/>
      <c r="BC662" s="774"/>
      <c r="BD662" s="75"/>
    </row>
    <row r="663" spans="1:60" ht="15.75" customHeight="1">
      <c r="A663" s="14" t="s">
        <v>305</v>
      </c>
      <c r="B663" s="26"/>
      <c r="C663" s="26"/>
      <c r="D663" s="26"/>
      <c r="E663" s="379"/>
      <c r="F663" s="958" t="s">
        <v>305</v>
      </c>
      <c r="G663" s="909"/>
      <c r="H663" s="909"/>
      <c r="I663" s="909"/>
      <c r="J663" s="909"/>
      <c r="K663" s="909"/>
      <c r="L663" s="910"/>
      <c r="M663" s="884" t="s">
        <v>350</v>
      </c>
      <c r="N663" s="884"/>
      <c r="O663" s="884"/>
      <c r="P663" s="884"/>
      <c r="Q663" s="884"/>
      <c r="R663" s="884"/>
      <c r="S663" s="884"/>
      <c r="T663" s="884"/>
      <c r="U663" s="884"/>
      <c r="V663" s="884"/>
      <c r="W663" s="884"/>
      <c r="X663" s="884"/>
      <c r="Y663" s="884"/>
      <c r="Z663" s="884"/>
      <c r="AA663" s="884"/>
      <c r="AB663" s="884"/>
      <c r="AC663" s="884"/>
      <c r="AD663" s="884"/>
      <c r="AE663" s="884"/>
      <c r="AF663" s="884"/>
      <c r="AG663" s="884"/>
      <c r="AH663" s="884"/>
      <c r="AI663" s="884"/>
      <c r="AJ663" s="884"/>
      <c r="AK663" s="884"/>
      <c r="AL663" s="884"/>
      <c r="AM663" s="884"/>
      <c r="AN663" s="884"/>
      <c r="AO663" s="884"/>
      <c r="AP663" s="884"/>
      <c r="AQ663" s="884"/>
      <c r="AR663" s="884"/>
      <c r="AS663" s="884"/>
      <c r="AT663" s="884"/>
      <c r="AU663" s="884"/>
      <c r="AV663" s="884"/>
      <c r="AW663" s="884"/>
      <c r="AX663" s="884"/>
      <c r="AY663" s="884"/>
      <c r="AZ663" s="884"/>
      <c r="BA663" s="884"/>
      <c r="BB663" s="884"/>
      <c r="BC663" s="884"/>
      <c r="BD663" s="884"/>
      <c r="BE663" s="884"/>
      <c r="BF663" s="884"/>
      <c r="BG663" s="884"/>
      <c r="BH663" s="884"/>
    </row>
    <row r="664" spans="1:60" ht="15.75" customHeight="1">
      <c r="A664" s="9" t="s">
        <v>306</v>
      </c>
      <c r="B664" s="5"/>
      <c r="C664" s="5"/>
      <c r="D664" s="5"/>
      <c r="E664" s="380"/>
      <c r="F664" s="958" t="s">
        <v>306</v>
      </c>
      <c r="G664" s="909"/>
      <c r="H664" s="909"/>
      <c r="I664" s="909"/>
      <c r="J664" s="909"/>
      <c r="K664" s="909"/>
      <c r="L664" s="910"/>
      <c r="M664" s="884" t="s">
        <v>351</v>
      </c>
      <c r="N664" s="884"/>
      <c r="O664" s="884"/>
      <c r="P664" s="884"/>
      <c r="Q664" s="884"/>
      <c r="R664" s="884"/>
      <c r="S664" s="884"/>
      <c r="T664" s="884"/>
      <c r="U664" s="884"/>
      <c r="V664" s="884"/>
      <c r="W664" s="884"/>
      <c r="X664" s="884"/>
      <c r="Y664" s="884"/>
      <c r="Z664" s="884"/>
      <c r="AA664" s="884"/>
      <c r="AB664" s="884"/>
      <c r="AC664" s="884"/>
      <c r="AD664" s="884"/>
      <c r="AE664" s="884"/>
      <c r="AF664" s="884"/>
      <c r="AG664" s="884"/>
      <c r="AH664" s="884"/>
      <c r="AI664" s="884"/>
      <c r="AJ664" s="884"/>
      <c r="AK664" s="884"/>
      <c r="AL664" s="884"/>
      <c r="AM664" s="884"/>
      <c r="AN664" s="884"/>
      <c r="AO664" s="884"/>
      <c r="AP664" s="884"/>
      <c r="AQ664" s="884"/>
      <c r="AR664" s="884"/>
      <c r="AS664" s="884"/>
      <c r="AT664" s="884"/>
      <c r="AU664" s="884"/>
      <c r="AV664" s="884"/>
      <c r="AW664" s="884"/>
      <c r="AX664" s="884"/>
      <c r="AY664" s="884"/>
      <c r="AZ664" s="884"/>
      <c r="BA664" s="884"/>
      <c r="BB664" s="884"/>
      <c r="BC664" s="884"/>
      <c r="BD664" s="884"/>
      <c r="BE664" s="884"/>
      <c r="BF664" s="884"/>
      <c r="BG664" s="884"/>
      <c r="BH664" s="884"/>
    </row>
    <row r="665" spans="1:60" s="23" customFormat="1" ht="15.75" customHeight="1">
      <c r="A665" s="8" t="s">
        <v>307</v>
      </c>
      <c r="B665" s="5"/>
      <c r="C665" s="5"/>
      <c r="D665" s="5"/>
      <c r="E665" s="379"/>
      <c r="F665" s="958" t="s">
        <v>307</v>
      </c>
      <c r="G665" s="909"/>
      <c r="H665" s="909"/>
      <c r="I665" s="909"/>
      <c r="J665" s="909"/>
      <c r="K665" s="909"/>
      <c r="L665" s="910"/>
      <c r="M665" s="884" t="s">
        <v>352</v>
      </c>
      <c r="N665" s="884"/>
      <c r="O665" s="884"/>
      <c r="P665" s="884"/>
      <c r="Q665" s="884"/>
      <c r="R665" s="884"/>
      <c r="S665" s="884"/>
      <c r="T665" s="884"/>
      <c r="U665" s="884"/>
      <c r="V665" s="884"/>
      <c r="W665" s="884"/>
      <c r="X665" s="884"/>
      <c r="Y665" s="884"/>
      <c r="Z665" s="884"/>
      <c r="AA665" s="884"/>
      <c r="AB665" s="884"/>
      <c r="AC665" s="884"/>
      <c r="AD665" s="884"/>
      <c r="AE665" s="884"/>
      <c r="AF665" s="884"/>
      <c r="AG665" s="884"/>
      <c r="AH665" s="884"/>
      <c r="AI665" s="884"/>
      <c r="AJ665" s="884"/>
      <c r="AK665" s="884"/>
      <c r="AL665" s="884"/>
      <c r="AM665" s="884"/>
      <c r="AN665" s="884"/>
      <c r="AO665" s="884"/>
      <c r="AP665" s="884"/>
      <c r="AQ665" s="884"/>
      <c r="AR665" s="884"/>
      <c r="AS665" s="884"/>
      <c r="AT665" s="884"/>
      <c r="AU665" s="884"/>
      <c r="AV665" s="884"/>
      <c r="AW665" s="884"/>
      <c r="AX665" s="884"/>
      <c r="AY665" s="884"/>
      <c r="AZ665" s="884"/>
      <c r="BA665" s="884"/>
      <c r="BB665" s="884"/>
      <c r="BC665" s="884"/>
      <c r="BD665" s="884"/>
      <c r="BE665" s="884"/>
      <c r="BF665" s="884"/>
      <c r="BG665" s="884"/>
      <c r="BH665" s="884"/>
    </row>
    <row r="666" spans="1:56" ht="10.5" customHeight="1">
      <c r="A666" s="576"/>
      <c r="B666" s="553"/>
      <c r="C666" s="553"/>
      <c r="D666" s="553"/>
      <c r="E666" s="502"/>
      <c r="F666" s="502"/>
      <c r="G666" s="502"/>
      <c r="H666" s="502"/>
      <c r="I666" s="502"/>
      <c r="J666" s="503"/>
      <c r="K666" s="503"/>
      <c r="L666" s="503"/>
      <c r="M666" s="924"/>
      <c r="N666" s="924"/>
      <c r="O666" s="924"/>
      <c r="P666" s="924"/>
      <c r="Q666" s="924"/>
      <c r="R666" s="924"/>
      <c r="S666" s="924"/>
      <c r="T666" s="924"/>
      <c r="U666" s="924"/>
      <c r="V666" s="924"/>
      <c r="W666" s="924"/>
      <c r="X666" s="924"/>
      <c r="Y666" s="924"/>
      <c r="Z666" s="924"/>
      <c r="AA666" s="924"/>
      <c r="AB666" s="924"/>
      <c r="AC666" s="507"/>
      <c r="AD666" s="507"/>
      <c r="AE666" s="507"/>
      <c r="AF666" s="507"/>
      <c r="AG666" s="515"/>
      <c r="AH666" s="515"/>
      <c r="AI666" s="515"/>
      <c r="AJ666" s="515"/>
      <c r="AK666" s="515"/>
      <c r="AL666" s="516"/>
      <c r="AM666" s="516"/>
      <c r="AN666" s="516"/>
      <c r="AO666" s="516"/>
      <c r="AP666" s="516"/>
      <c r="AQ666" s="516"/>
      <c r="AR666" s="515"/>
      <c r="AS666" s="516"/>
      <c r="AT666" s="516"/>
      <c r="AU666" s="515"/>
      <c r="AV666" s="515"/>
      <c r="AW666" s="515"/>
      <c r="AX666" s="515"/>
      <c r="AY666" s="779"/>
      <c r="AZ666" s="515"/>
      <c r="BA666" s="582"/>
      <c r="BB666" s="582"/>
      <c r="BC666" s="779"/>
      <c r="BD666" s="515"/>
    </row>
    <row r="667" spans="1:56" ht="18.75">
      <c r="A667" s="914"/>
      <c r="B667" s="914"/>
      <c r="C667" s="914"/>
      <c r="D667" s="914"/>
      <c r="E667" s="914"/>
      <c r="F667" s="914"/>
      <c r="G667" s="914"/>
      <c r="H667" s="914"/>
      <c r="I667" s="914"/>
      <c r="J667" s="892" t="s">
        <v>255</v>
      </c>
      <c r="K667" s="892"/>
      <c r="L667" s="892"/>
      <c r="M667" s="892"/>
      <c r="N667" s="892"/>
      <c r="O667" s="892"/>
      <c r="P667" s="892"/>
      <c r="Q667" s="112" t="s">
        <v>256</v>
      </c>
      <c r="R667" s="113"/>
      <c r="S667" s="113"/>
      <c r="T667" s="113"/>
      <c r="U667" s="114"/>
      <c r="V667" s="114"/>
      <c r="W667" s="114"/>
      <c r="X667" s="113"/>
      <c r="Y667" s="113"/>
      <c r="Z667" s="113"/>
      <c r="AA667" s="113"/>
      <c r="AB667" s="113"/>
      <c r="AC667" s="112"/>
      <c r="AD667" s="112"/>
      <c r="AE667" s="113"/>
      <c r="AF667" s="113"/>
      <c r="AG667" s="113"/>
      <c r="AH667" s="113"/>
      <c r="AI667" s="113"/>
      <c r="AJ667" s="113"/>
      <c r="AK667" s="113"/>
      <c r="AL667" s="203"/>
      <c r="AM667" s="203"/>
      <c r="AN667" s="203"/>
      <c r="AO667" s="203"/>
      <c r="AP667" s="203"/>
      <c r="AQ667" s="203"/>
      <c r="AR667" s="113"/>
      <c r="AS667" s="203"/>
      <c r="AT667" s="203"/>
      <c r="AU667" s="113"/>
      <c r="AV667" s="113"/>
      <c r="AW667" s="113"/>
      <c r="AX667" s="113"/>
      <c r="AY667" s="784"/>
      <c r="AZ667" s="113"/>
      <c r="BA667" s="113"/>
      <c r="BB667" s="113"/>
      <c r="BC667" s="784"/>
      <c r="BD667" s="113"/>
    </row>
    <row r="668" spans="1:56" ht="10.5" customHeight="1" thickBot="1">
      <c r="A668" s="576"/>
      <c r="B668" s="553"/>
      <c r="C668" s="553"/>
      <c r="D668" s="553"/>
      <c r="E668" s="502"/>
      <c r="F668" s="502"/>
      <c r="G668" s="502"/>
      <c r="H668" s="502"/>
      <c r="I668" s="502"/>
      <c r="J668" s="503"/>
      <c r="K668" s="503"/>
      <c r="L668" s="503"/>
      <c r="M668" s="503"/>
      <c r="N668" s="503"/>
      <c r="O668" s="503"/>
      <c r="P668" s="503"/>
      <c r="Q668" s="504"/>
      <c r="R668" s="505"/>
      <c r="S668" s="505"/>
      <c r="T668" s="505"/>
      <c r="U668" s="506"/>
      <c r="V668" s="506"/>
      <c r="W668" s="506"/>
      <c r="X668" s="505"/>
      <c r="Y668" s="505"/>
      <c r="Z668" s="505"/>
      <c r="AA668" s="505"/>
      <c r="AB668" s="505"/>
      <c r="AC668" s="507"/>
      <c r="AD668" s="507"/>
      <c r="AE668" s="505"/>
      <c r="AF668" s="505"/>
      <c r="AG668" s="505"/>
      <c r="AH668" s="505"/>
      <c r="AI668" s="505"/>
      <c r="AJ668" s="505"/>
      <c r="AK668" s="505"/>
      <c r="AL668" s="508"/>
      <c r="AM668" s="508"/>
      <c r="AN668" s="508"/>
      <c r="AO668" s="508"/>
      <c r="AP668" s="517"/>
      <c r="AQ668" s="509"/>
      <c r="AR668" s="505"/>
      <c r="AS668" s="508"/>
      <c r="AT668" s="508"/>
      <c r="AU668" s="505"/>
      <c r="AV668" s="505"/>
      <c r="AW668" s="505"/>
      <c r="AX668" s="505"/>
      <c r="AY668" s="775"/>
      <c r="AZ668" s="505"/>
      <c r="BA668" s="505"/>
      <c r="BB668" s="505"/>
      <c r="BC668" s="775"/>
      <c r="BD668" s="505"/>
    </row>
    <row r="669" spans="1:60" ht="39" customHeight="1" thickBot="1">
      <c r="A669" s="886" t="s">
        <v>0</v>
      </c>
      <c r="B669" s="886"/>
      <c r="C669" s="886"/>
      <c r="D669" s="10" t="s">
        <v>1</v>
      </c>
      <c r="E669" s="412" t="s">
        <v>574</v>
      </c>
      <c r="F669" s="887" t="s">
        <v>196</v>
      </c>
      <c r="G669" s="888"/>
      <c r="H669" s="888"/>
      <c r="I669" s="889"/>
      <c r="J669" s="890" t="s">
        <v>195</v>
      </c>
      <c r="K669" s="888"/>
      <c r="L669" s="888"/>
      <c r="M669" s="888"/>
      <c r="N669" s="888"/>
      <c r="O669" s="891"/>
      <c r="P669" s="414" t="s">
        <v>311</v>
      </c>
      <c r="Q669" s="413" t="s">
        <v>302</v>
      </c>
      <c r="R669" s="408" t="s">
        <v>377</v>
      </c>
      <c r="S669" s="408" t="s">
        <v>179</v>
      </c>
      <c r="T669" s="408" t="s">
        <v>378</v>
      </c>
      <c r="U669" s="409" t="s">
        <v>180</v>
      </c>
      <c r="V669" s="409" t="s">
        <v>379</v>
      </c>
      <c r="W669" s="409" t="s">
        <v>381</v>
      </c>
      <c r="X669" s="408"/>
      <c r="Y669" s="408" t="s">
        <v>421</v>
      </c>
      <c r="Z669" s="410" t="s">
        <v>427</v>
      </c>
      <c r="AA669" s="408" t="s">
        <v>181</v>
      </c>
      <c r="AB669" s="408" t="s">
        <v>380</v>
      </c>
      <c r="AC669" s="411"/>
      <c r="AD669" s="411"/>
      <c r="AE669" s="410" t="s">
        <v>422</v>
      </c>
      <c r="AF669" s="410" t="s">
        <v>437</v>
      </c>
      <c r="AG669" s="410" t="s">
        <v>436</v>
      </c>
      <c r="AH669" s="415" t="s">
        <v>434</v>
      </c>
      <c r="AI669" s="417" t="s">
        <v>465</v>
      </c>
      <c r="AJ669" s="416" t="s">
        <v>435</v>
      </c>
      <c r="AK669" s="410" t="s">
        <v>507</v>
      </c>
      <c r="AL669" s="415" t="s">
        <v>506</v>
      </c>
      <c r="AM669" s="417" t="s">
        <v>571</v>
      </c>
      <c r="AN669" s="427" t="s">
        <v>577</v>
      </c>
      <c r="AO669" s="417" t="s">
        <v>583</v>
      </c>
      <c r="AP669" s="428" t="s">
        <v>591</v>
      </c>
      <c r="AQ669" s="428" t="s">
        <v>644</v>
      </c>
      <c r="AR669" s="426" t="s">
        <v>650</v>
      </c>
      <c r="AS669" s="417" t="s">
        <v>657</v>
      </c>
      <c r="AT669" s="632" t="s">
        <v>732</v>
      </c>
      <c r="AU669" s="640" t="s">
        <v>850</v>
      </c>
      <c r="AV669" s="640" t="s">
        <v>849</v>
      </c>
      <c r="AW669" s="646" t="s">
        <v>785</v>
      </c>
      <c r="AX669" s="498" t="s">
        <v>758</v>
      </c>
      <c r="AY669" s="766" t="s">
        <v>801</v>
      </c>
      <c r="AZ669" s="767" t="s">
        <v>605</v>
      </c>
      <c r="BA669" s="768" t="s">
        <v>781</v>
      </c>
      <c r="BB669" s="768" t="s">
        <v>782</v>
      </c>
      <c r="BC669" s="766" t="s">
        <v>889</v>
      </c>
      <c r="BD669" s="714" t="s">
        <v>843</v>
      </c>
      <c r="BE669" s="714" t="s">
        <v>836</v>
      </c>
      <c r="BF669" s="816" t="s">
        <v>852</v>
      </c>
      <c r="BG669" s="640" t="s">
        <v>853</v>
      </c>
      <c r="BH669" s="766" t="s">
        <v>854</v>
      </c>
    </row>
    <row r="670" spans="1:60" ht="15.75">
      <c r="A670" s="12">
        <v>7</v>
      </c>
      <c r="B670" s="13">
        <v>1</v>
      </c>
      <c r="C670" s="13" t="s">
        <v>5</v>
      </c>
      <c r="D670" s="11" t="s">
        <v>3</v>
      </c>
      <c r="E670" s="189">
        <v>361</v>
      </c>
      <c r="F670" s="10" t="s">
        <v>77</v>
      </c>
      <c r="G670" s="11" t="s">
        <v>5</v>
      </c>
      <c r="H670" s="11" t="s">
        <v>5</v>
      </c>
      <c r="I670" s="11" t="s">
        <v>5</v>
      </c>
      <c r="J670" s="10" t="s">
        <v>6</v>
      </c>
      <c r="K670" s="11" t="s">
        <v>5</v>
      </c>
      <c r="L670" s="11" t="s">
        <v>5</v>
      </c>
      <c r="M670" s="11"/>
      <c r="N670" s="11"/>
      <c r="O670" s="11"/>
      <c r="P670" s="22" t="s">
        <v>7</v>
      </c>
      <c r="Q670" s="79" t="s">
        <v>132</v>
      </c>
      <c r="R670" s="32">
        <v>52200</v>
      </c>
      <c r="S670" s="32">
        <v>0</v>
      </c>
      <c r="T670" s="33">
        <v>52200</v>
      </c>
      <c r="U670" s="34">
        <v>-52947.5</v>
      </c>
      <c r="V670" s="34">
        <v>36606.4</v>
      </c>
      <c r="W670" s="143">
        <f aca="true" t="shared" si="200" ref="W670:W714">V670/T670</f>
        <v>0.701272030651341</v>
      </c>
      <c r="X670" s="32"/>
      <c r="Y670" s="32">
        <v>53000</v>
      </c>
      <c r="Z670" s="32">
        <v>53000</v>
      </c>
      <c r="AA670" s="32">
        <v>53000</v>
      </c>
      <c r="AB670" s="32">
        <v>53000</v>
      </c>
      <c r="AE670" s="32"/>
      <c r="AF670" s="32">
        <v>52947.5</v>
      </c>
      <c r="AG670" s="32">
        <f>Z670+AE670</f>
        <v>53000</v>
      </c>
      <c r="AH670" s="32">
        <v>49598.17</v>
      </c>
      <c r="AI670" s="32">
        <v>53134.93</v>
      </c>
      <c r="AJ670" s="67">
        <v>53500</v>
      </c>
      <c r="AK670" s="32">
        <v>55900</v>
      </c>
      <c r="AL670" s="32">
        <v>59175.25</v>
      </c>
      <c r="AM670" s="32">
        <v>69000</v>
      </c>
      <c r="AN670" s="32">
        <v>69000</v>
      </c>
      <c r="AO670" s="32">
        <v>69000</v>
      </c>
      <c r="AP670" s="32">
        <v>69000</v>
      </c>
      <c r="AQ670" s="32">
        <v>69000</v>
      </c>
      <c r="AR670" s="67">
        <v>75000</v>
      </c>
      <c r="AS670" s="32">
        <v>71349.77</v>
      </c>
      <c r="AT670" s="32">
        <v>75000</v>
      </c>
      <c r="AU670" s="32">
        <v>74956</v>
      </c>
      <c r="AV670" s="32">
        <v>72587.3</v>
      </c>
      <c r="AW670" s="682">
        <v>91.9</v>
      </c>
      <c r="AX670" s="32">
        <v>43676.68</v>
      </c>
      <c r="AY670" s="602">
        <v>83000</v>
      </c>
      <c r="AZ670" s="32">
        <v>80000</v>
      </c>
      <c r="BA670" s="675">
        <v>83000</v>
      </c>
      <c r="BB670" s="675">
        <v>83000</v>
      </c>
      <c r="BC670" s="602">
        <v>83000</v>
      </c>
      <c r="BD670" s="602">
        <v>66837.66</v>
      </c>
      <c r="BE670" s="731">
        <f aca="true" t="shared" si="201" ref="BE670:BE710">BD670/BC670*100</f>
        <v>80.52730120481928</v>
      </c>
      <c r="BF670" s="824">
        <v>95000</v>
      </c>
      <c r="BG670" s="120">
        <v>95000</v>
      </c>
      <c r="BH670" s="120">
        <v>95000</v>
      </c>
    </row>
    <row r="671" spans="1:60" ht="15.75">
      <c r="A671" s="35">
        <v>7</v>
      </c>
      <c r="B671" s="36">
        <v>1</v>
      </c>
      <c r="C671" s="36" t="s">
        <v>5</v>
      </c>
      <c r="D671" s="37" t="s">
        <v>3</v>
      </c>
      <c r="E671" s="385">
        <v>362</v>
      </c>
      <c r="F671" s="38" t="s">
        <v>77</v>
      </c>
      <c r="G671" s="37" t="s">
        <v>5</v>
      </c>
      <c r="H671" s="37" t="s">
        <v>5</v>
      </c>
      <c r="I671" s="37" t="s">
        <v>5</v>
      </c>
      <c r="J671" s="38" t="s">
        <v>6</v>
      </c>
      <c r="K671" s="37" t="s">
        <v>5</v>
      </c>
      <c r="L671" s="37"/>
      <c r="M671" s="37"/>
      <c r="N671" s="37"/>
      <c r="O671" s="37"/>
      <c r="P671" s="39"/>
      <c r="Q671" s="86" t="s">
        <v>187</v>
      </c>
      <c r="R671" s="40">
        <f>R670</f>
        <v>52200</v>
      </c>
      <c r="S671" s="40">
        <f>S670</f>
        <v>0</v>
      </c>
      <c r="T671" s="40">
        <f>T670</f>
        <v>52200</v>
      </c>
      <c r="U671" s="40">
        <f>U670</f>
        <v>-52947.5</v>
      </c>
      <c r="V671" s="41">
        <f>V670</f>
        <v>36606.4</v>
      </c>
      <c r="W671" s="145">
        <f t="shared" si="200"/>
        <v>0.701272030651341</v>
      </c>
      <c r="X671" s="40">
        <f>X670</f>
        <v>0</v>
      </c>
      <c r="Y671" s="40">
        <f>Y670</f>
        <v>53000</v>
      </c>
      <c r="Z671" s="40">
        <f>Z670</f>
        <v>53000</v>
      </c>
      <c r="AA671" s="40">
        <f>AA670</f>
        <v>53000</v>
      </c>
      <c r="AB671" s="40">
        <f>AB670</f>
        <v>53000</v>
      </c>
      <c r="AC671" s="42"/>
      <c r="AD671" s="42"/>
      <c r="AE671" s="40">
        <f aca="true" t="shared" si="202" ref="AE671:AT671">AE670</f>
        <v>0</v>
      </c>
      <c r="AF671" s="40">
        <f t="shared" si="202"/>
        <v>52947.5</v>
      </c>
      <c r="AG671" s="40">
        <f t="shared" si="202"/>
        <v>53000</v>
      </c>
      <c r="AH671" s="40">
        <f t="shared" si="202"/>
        <v>49598.17</v>
      </c>
      <c r="AI671" s="40">
        <f>AI670</f>
        <v>53134.93</v>
      </c>
      <c r="AJ671" s="177">
        <f t="shared" si="202"/>
        <v>53500</v>
      </c>
      <c r="AK671" s="40">
        <f t="shared" si="202"/>
        <v>55900</v>
      </c>
      <c r="AL671" s="40">
        <f t="shared" si="202"/>
        <v>59175.25</v>
      </c>
      <c r="AM671" s="40">
        <f t="shared" si="202"/>
        <v>69000</v>
      </c>
      <c r="AN671" s="40">
        <f>AN670</f>
        <v>69000</v>
      </c>
      <c r="AO671" s="40">
        <f>AO670</f>
        <v>69000</v>
      </c>
      <c r="AP671" s="40">
        <f>AP670</f>
        <v>69000</v>
      </c>
      <c r="AQ671" s="40">
        <f>AQ670</f>
        <v>69000</v>
      </c>
      <c r="AR671" s="177">
        <f t="shared" si="202"/>
        <v>75000</v>
      </c>
      <c r="AS671" s="40">
        <f t="shared" si="202"/>
        <v>71349.77</v>
      </c>
      <c r="AT671" s="40">
        <f t="shared" si="202"/>
        <v>75000</v>
      </c>
      <c r="AU671" s="40">
        <f aca="true" t="shared" si="203" ref="AU671:BH671">AU670</f>
        <v>74956</v>
      </c>
      <c r="AV671" s="40">
        <f t="shared" si="203"/>
        <v>72587.3</v>
      </c>
      <c r="AW671" s="40"/>
      <c r="AX671" s="40">
        <f t="shared" si="203"/>
        <v>43676.68</v>
      </c>
      <c r="AY671" s="40">
        <f t="shared" si="203"/>
        <v>83000</v>
      </c>
      <c r="AZ671" s="40">
        <f t="shared" si="203"/>
        <v>80000</v>
      </c>
      <c r="BA671" s="40">
        <f t="shared" si="203"/>
        <v>83000</v>
      </c>
      <c r="BB671" s="40">
        <f t="shared" si="203"/>
        <v>83000</v>
      </c>
      <c r="BC671" s="40">
        <f t="shared" si="203"/>
        <v>83000</v>
      </c>
      <c r="BD671" s="40">
        <f t="shared" si="203"/>
        <v>66837.66</v>
      </c>
      <c r="BE671" s="40">
        <f t="shared" si="203"/>
        <v>80.52730120481928</v>
      </c>
      <c r="BF671" s="40">
        <f t="shared" si="203"/>
        <v>95000</v>
      </c>
      <c r="BG671" s="40">
        <f t="shared" si="203"/>
        <v>95000</v>
      </c>
      <c r="BH671" s="40">
        <f t="shared" si="203"/>
        <v>95000</v>
      </c>
    </row>
    <row r="672" spans="1:60" ht="15.75">
      <c r="A672" s="12">
        <v>7</v>
      </c>
      <c r="B672" s="13">
        <v>1</v>
      </c>
      <c r="C672" s="13" t="s">
        <v>5</v>
      </c>
      <c r="D672" s="11" t="s">
        <v>3</v>
      </c>
      <c r="E672" s="189">
        <v>363</v>
      </c>
      <c r="F672" s="10" t="s">
        <v>77</v>
      </c>
      <c r="G672" s="11" t="s">
        <v>5</v>
      </c>
      <c r="H672" s="11" t="s">
        <v>5</v>
      </c>
      <c r="I672" s="11" t="s">
        <v>5</v>
      </c>
      <c r="J672" s="10" t="s">
        <v>6</v>
      </c>
      <c r="K672" s="11" t="s">
        <v>11</v>
      </c>
      <c r="L672" s="11" t="s">
        <v>5</v>
      </c>
      <c r="M672" s="11"/>
      <c r="N672" s="11"/>
      <c r="O672" s="11"/>
      <c r="P672" s="22" t="s">
        <v>7</v>
      </c>
      <c r="Q672" s="79" t="s">
        <v>133</v>
      </c>
      <c r="R672" s="32">
        <v>4990</v>
      </c>
      <c r="S672" s="32">
        <v>0</v>
      </c>
      <c r="T672" s="33">
        <v>4990</v>
      </c>
      <c r="U672" s="34">
        <v>-4997.9</v>
      </c>
      <c r="V672" s="34">
        <v>3567</v>
      </c>
      <c r="W672" s="143">
        <f t="shared" si="200"/>
        <v>0.7148296593186373</v>
      </c>
      <c r="X672" s="32"/>
      <c r="Y672" s="32">
        <v>5100</v>
      </c>
      <c r="Z672" s="32">
        <v>5100</v>
      </c>
      <c r="AA672" s="32">
        <v>5100</v>
      </c>
      <c r="AB672" s="32">
        <v>5100</v>
      </c>
      <c r="AE672" s="32"/>
      <c r="AF672" s="32">
        <v>4997.9</v>
      </c>
      <c r="AG672" s="32">
        <f>Z672+AE672</f>
        <v>5100</v>
      </c>
      <c r="AH672" s="32">
        <v>4469.76</v>
      </c>
      <c r="AI672" s="32">
        <v>3903.41</v>
      </c>
      <c r="AJ672" s="67">
        <v>5350</v>
      </c>
      <c r="AK672" s="32">
        <v>3950</v>
      </c>
      <c r="AL672" s="32">
        <v>4332.07</v>
      </c>
      <c r="AM672" s="32">
        <v>5060</v>
      </c>
      <c r="AN672" s="32">
        <v>5060</v>
      </c>
      <c r="AO672" s="32">
        <v>5060</v>
      </c>
      <c r="AP672" s="32">
        <v>5060</v>
      </c>
      <c r="AQ672" s="32">
        <v>5060</v>
      </c>
      <c r="AR672" s="67">
        <v>5500</v>
      </c>
      <c r="AS672" s="32">
        <v>5397.41</v>
      </c>
      <c r="AT672" s="32">
        <v>5500</v>
      </c>
      <c r="AU672" s="32">
        <v>5790</v>
      </c>
      <c r="AV672" s="32">
        <v>5575.98</v>
      </c>
      <c r="AW672" s="34">
        <v>92.2</v>
      </c>
      <c r="AX672" s="32">
        <v>3309.07</v>
      </c>
      <c r="AY672" s="234">
        <v>6200</v>
      </c>
      <c r="AZ672" s="32">
        <v>6048</v>
      </c>
      <c r="BA672" s="32">
        <v>6200</v>
      </c>
      <c r="BB672" s="32">
        <v>6200</v>
      </c>
      <c r="BC672" s="234">
        <v>6200</v>
      </c>
      <c r="BD672" s="234">
        <v>4986.92</v>
      </c>
      <c r="BE672" s="731">
        <f t="shared" si="201"/>
        <v>80.4341935483871</v>
      </c>
      <c r="BF672" s="822">
        <v>7400</v>
      </c>
      <c r="BG672" s="33">
        <v>7400</v>
      </c>
      <c r="BH672" s="33">
        <v>7400</v>
      </c>
    </row>
    <row r="673" spans="1:60" ht="15.75">
      <c r="A673" s="12">
        <v>7</v>
      </c>
      <c r="B673" s="13">
        <v>1</v>
      </c>
      <c r="C673" s="13" t="s">
        <v>5</v>
      </c>
      <c r="D673" s="11" t="s">
        <v>3</v>
      </c>
      <c r="E673" s="387">
        <v>364</v>
      </c>
      <c r="F673" s="10" t="s">
        <v>77</v>
      </c>
      <c r="G673" s="11" t="s">
        <v>5</v>
      </c>
      <c r="H673" s="11" t="s">
        <v>5</v>
      </c>
      <c r="I673" s="11" t="s">
        <v>5</v>
      </c>
      <c r="J673" s="10" t="s">
        <v>6</v>
      </c>
      <c r="K673" s="11" t="s">
        <v>11</v>
      </c>
      <c r="L673" s="13">
        <v>3</v>
      </c>
      <c r="M673" s="11"/>
      <c r="N673" s="11"/>
      <c r="O673" s="11"/>
      <c r="P673" s="22" t="s">
        <v>7</v>
      </c>
      <c r="Q673" s="79" t="s">
        <v>448</v>
      </c>
      <c r="R673" s="32">
        <v>4990</v>
      </c>
      <c r="S673" s="32">
        <v>0</v>
      </c>
      <c r="T673" s="33">
        <v>4990</v>
      </c>
      <c r="U673" s="34">
        <v>-4997.9</v>
      </c>
      <c r="V673" s="34">
        <v>3567</v>
      </c>
      <c r="W673" s="143">
        <f t="shared" si="200"/>
        <v>0.7148296593186373</v>
      </c>
      <c r="X673" s="32"/>
      <c r="Y673" s="32">
        <v>5100</v>
      </c>
      <c r="Z673" s="32">
        <v>5100</v>
      </c>
      <c r="AA673" s="32">
        <v>5100</v>
      </c>
      <c r="AB673" s="32">
        <v>5100</v>
      </c>
      <c r="AE673" s="32"/>
      <c r="AF673" s="32"/>
      <c r="AG673" s="32"/>
      <c r="AH673" s="32">
        <v>514.83</v>
      </c>
      <c r="AI673" s="32">
        <v>1540.97</v>
      </c>
      <c r="AJ673" s="67"/>
      <c r="AK673" s="32">
        <v>1550</v>
      </c>
      <c r="AL673" s="32">
        <v>1646.57</v>
      </c>
      <c r="AM673" s="32">
        <v>1930</v>
      </c>
      <c r="AN673" s="32">
        <v>1930</v>
      </c>
      <c r="AO673" s="32">
        <v>1930</v>
      </c>
      <c r="AP673" s="32">
        <v>1930</v>
      </c>
      <c r="AQ673" s="32">
        <v>1930</v>
      </c>
      <c r="AR673" s="67">
        <v>2100</v>
      </c>
      <c r="AS673" s="32">
        <v>1840.78</v>
      </c>
      <c r="AT673" s="32">
        <v>2100</v>
      </c>
      <c r="AU673" s="32">
        <v>1844</v>
      </c>
      <c r="AV673" s="32">
        <v>1861.97</v>
      </c>
      <c r="AW673" s="34">
        <v>90.2</v>
      </c>
      <c r="AX673" s="32">
        <v>1138.56</v>
      </c>
      <c r="AY673" s="234">
        <v>2090</v>
      </c>
      <c r="AZ673" s="32">
        <v>2064</v>
      </c>
      <c r="BA673" s="32">
        <v>2090</v>
      </c>
      <c r="BB673" s="32">
        <v>2090</v>
      </c>
      <c r="BC673" s="234">
        <v>2090</v>
      </c>
      <c r="BD673" s="234">
        <v>1502.88</v>
      </c>
      <c r="BE673" s="731">
        <f t="shared" si="201"/>
        <v>71.90813397129187</v>
      </c>
      <c r="BF673" s="822">
        <v>2500</v>
      </c>
      <c r="BG673" s="33">
        <v>2500</v>
      </c>
      <c r="BH673" s="33">
        <v>2500</v>
      </c>
    </row>
    <row r="674" spans="1:60" ht="30">
      <c r="A674" s="159">
        <v>7</v>
      </c>
      <c r="B674" s="160">
        <v>1</v>
      </c>
      <c r="C674" s="160" t="s">
        <v>5</v>
      </c>
      <c r="D674" s="147" t="s">
        <v>3</v>
      </c>
      <c r="E674" s="387">
        <v>365</v>
      </c>
      <c r="F674" s="146" t="s">
        <v>77</v>
      </c>
      <c r="G674" s="147" t="s">
        <v>5</v>
      </c>
      <c r="H674" s="147" t="s">
        <v>5</v>
      </c>
      <c r="I674" s="147" t="s">
        <v>5</v>
      </c>
      <c r="J674" s="146" t="s">
        <v>6</v>
      </c>
      <c r="K674" s="147" t="s">
        <v>11</v>
      </c>
      <c r="L674" s="147" t="s">
        <v>8</v>
      </c>
      <c r="M674" s="147" t="s">
        <v>13</v>
      </c>
      <c r="N674" s="147"/>
      <c r="O674" s="147"/>
      <c r="P674" s="148" t="s">
        <v>7</v>
      </c>
      <c r="Q674" s="79" t="s">
        <v>134</v>
      </c>
      <c r="R674" s="32">
        <v>660</v>
      </c>
      <c r="S674" s="32">
        <v>0</v>
      </c>
      <c r="T674" s="32">
        <v>660</v>
      </c>
      <c r="U674" s="34">
        <v>-667</v>
      </c>
      <c r="V674" s="34">
        <v>483.54</v>
      </c>
      <c r="W674" s="143">
        <f t="shared" si="200"/>
        <v>0.7326363636363636</v>
      </c>
      <c r="X674" s="32"/>
      <c r="Y674" s="32">
        <v>660</v>
      </c>
      <c r="Z674" s="32">
        <v>660</v>
      </c>
      <c r="AA674" s="32">
        <v>660</v>
      </c>
      <c r="AB674" s="32">
        <v>660</v>
      </c>
      <c r="AC674" s="23"/>
      <c r="AD674" s="23"/>
      <c r="AE674" s="32"/>
      <c r="AF674" s="32">
        <v>667</v>
      </c>
      <c r="AG674" s="32">
        <f aca="true" t="shared" si="204" ref="AG674:AG680">Z674+AE674</f>
        <v>660</v>
      </c>
      <c r="AH674" s="32">
        <v>693.05</v>
      </c>
      <c r="AI674" s="32">
        <v>753.33</v>
      </c>
      <c r="AJ674" s="67">
        <v>750</v>
      </c>
      <c r="AK674" s="32">
        <v>760</v>
      </c>
      <c r="AL674" s="32">
        <v>826.25</v>
      </c>
      <c r="AM674" s="32">
        <v>1000</v>
      </c>
      <c r="AN674" s="32">
        <v>1000</v>
      </c>
      <c r="AO674" s="32">
        <v>1000</v>
      </c>
      <c r="AP674" s="32">
        <v>1000</v>
      </c>
      <c r="AQ674" s="32">
        <v>1000</v>
      </c>
      <c r="AR674" s="67">
        <v>1088</v>
      </c>
      <c r="AS674" s="32">
        <v>994.43</v>
      </c>
      <c r="AT674" s="32">
        <v>1088</v>
      </c>
      <c r="AU674" s="32">
        <v>1050</v>
      </c>
      <c r="AV674" s="32">
        <v>1022.45</v>
      </c>
      <c r="AW674" s="34">
        <v>91.9</v>
      </c>
      <c r="AX674" s="32">
        <v>612.57</v>
      </c>
      <c r="AY674" s="234">
        <v>1200</v>
      </c>
      <c r="AZ674" s="32">
        <v>1112</v>
      </c>
      <c r="BA674" s="32">
        <v>1200</v>
      </c>
      <c r="BB674" s="32">
        <v>1200</v>
      </c>
      <c r="BC674" s="234">
        <v>1200</v>
      </c>
      <c r="BD674" s="234">
        <v>936.16</v>
      </c>
      <c r="BE674" s="731">
        <f t="shared" si="201"/>
        <v>78.01333333333334</v>
      </c>
      <c r="BF674" s="822">
        <v>1400</v>
      </c>
      <c r="BG674" s="33">
        <v>1400</v>
      </c>
      <c r="BH674" s="33">
        <v>1400</v>
      </c>
    </row>
    <row r="675" spans="1:60" ht="15.75">
      <c r="A675" s="12">
        <v>7</v>
      </c>
      <c r="B675" s="13">
        <v>1</v>
      </c>
      <c r="C675" s="13" t="s">
        <v>5</v>
      </c>
      <c r="D675" s="11" t="s">
        <v>3</v>
      </c>
      <c r="E675" s="387">
        <v>366</v>
      </c>
      <c r="F675" s="10" t="s">
        <v>77</v>
      </c>
      <c r="G675" s="11" t="s">
        <v>5</v>
      </c>
      <c r="H675" s="11" t="s">
        <v>5</v>
      </c>
      <c r="I675" s="11" t="s">
        <v>5</v>
      </c>
      <c r="J675" s="10" t="s">
        <v>6</v>
      </c>
      <c r="K675" s="11" t="s">
        <v>11</v>
      </c>
      <c r="L675" s="11" t="s">
        <v>8</v>
      </c>
      <c r="M675" s="11" t="s">
        <v>15</v>
      </c>
      <c r="N675" s="11"/>
      <c r="O675" s="11"/>
      <c r="P675" s="22" t="s">
        <v>7</v>
      </c>
      <c r="Q675" s="79" t="s">
        <v>135</v>
      </c>
      <c r="R675" s="32">
        <v>7100</v>
      </c>
      <c r="S675" s="32">
        <v>0</v>
      </c>
      <c r="T675" s="33">
        <v>7100</v>
      </c>
      <c r="U675" s="34">
        <v>-7178.4</v>
      </c>
      <c r="V675" s="34">
        <v>4977.13</v>
      </c>
      <c r="W675" s="143">
        <f t="shared" si="200"/>
        <v>0.7010042253521127</v>
      </c>
      <c r="X675" s="32"/>
      <c r="Y675" s="32">
        <v>7200</v>
      </c>
      <c r="Z675" s="32">
        <v>7200</v>
      </c>
      <c r="AA675" s="32">
        <v>7200</v>
      </c>
      <c r="AB675" s="32">
        <v>7200</v>
      </c>
      <c r="AE675" s="32"/>
      <c r="AF675" s="32">
        <v>7178.4</v>
      </c>
      <c r="AG675" s="32">
        <f t="shared" si="204"/>
        <v>7200</v>
      </c>
      <c r="AH675" s="32">
        <v>7200.85</v>
      </c>
      <c r="AI675" s="32">
        <v>8395.55</v>
      </c>
      <c r="AJ675" s="67">
        <v>7509</v>
      </c>
      <c r="AK675" s="32">
        <v>9046</v>
      </c>
      <c r="AL675" s="32">
        <v>8923</v>
      </c>
      <c r="AM675" s="32">
        <v>10400</v>
      </c>
      <c r="AN675" s="32">
        <v>10400</v>
      </c>
      <c r="AO675" s="32">
        <v>10400</v>
      </c>
      <c r="AP675" s="32">
        <v>10400</v>
      </c>
      <c r="AQ675" s="32">
        <v>10400</v>
      </c>
      <c r="AR675" s="67">
        <v>11258</v>
      </c>
      <c r="AS675" s="32">
        <v>10626.71</v>
      </c>
      <c r="AT675" s="32">
        <v>11258</v>
      </c>
      <c r="AU675" s="32">
        <v>11187</v>
      </c>
      <c r="AV675" s="32">
        <v>10847.78</v>
      </c>
      <c r="AW675" s="34">
        <v>92.4</v>
      </c>
      <c r="AX675" s="32">
        <v>6522.33</v>
      </c>
      <c r="AY675" s="234">
        <v>11990</v>
      </c>
      <c r="AZ675" s="32">
        <v>11912</v>
      </c>
      <c r="BA675" s="32">
        <v>11990</v>
      </c>
      <c r="BB675" s="32">
        <v>11990</v>
      </c>
      <c r="BC675" s="234">
        <v>11990</v>
      </c>
      <c r="BD675" s="234">
        <v>9926.23</v>
      </c>
      <c r="BE675" s="731">
        <f t="shared" si="201"/>
        <v>82.78757297748123</v>
      </c>
      <c r="BF675" s="822">
        <v>14000</v>
      </c>
      <c r="BG675" s="33">
        <v>14000</v>
      </c>
      <c r="BH675" s="33">
        <v>14000</v>
      </c>
    </row>
    <row r="676" spans="1:60" ht="15.75">
      <c r="A676" s="12">
        <v>7</v>
      </c>
      <c r="B676" s="13">
        <v>1</v>
      </c>
      <c r="C676" s="13" t="s">
        <v>5</v>
      </c>
      <c r="D676" s="11" t="s">
        <v>3</v>
      </c>
      <c r="E676" s="387">
        <v>367</v>
      </c>
      <c r="F676" s="10" t="s">
        <v>77</v>
      </c>
      <c r="G676" s="11" t="s">
        <v>5</v>
      </c>
      <c r="H676" s="11" t="s">
        <v>5</v>
      </c>
      <c r="I676" s="11" t="s">
        <v>5</v>
      </c>
      <c r="J676" s="10" t="s">
        <v>6</v>
      </c>
      <c r="K676" s="11" t="s">
        <v>11</v>
      </c>
      <c r="L676" s="11" t="s">
        <v>8</v>
      </c>
      <c r="M676" s="11" t="s">
        <v>17</v>
      </c>
      <c r="N676" s="11"/>
      <c r="O676" s="11"/>
      <c r="P676" s="22" t="s">
        <v>7</v>
      </c>
      <c r="Q676" s="79" t="s">
        <v>136</v>
      </c>
      <c r="R676" s="32">
        <v>360</v>
      </c>
      <c r="S676" s="32">
        <v>0</v>
      </c>
      <c r="T676" s="33">
        <v>360</v>
      </c>
      <c r="U676" s="34">
        <v>-369.8</v>
      </c>
      <c r="V676" s="34">
        <v>311.36</v>
      </c>
      <c r="W676" s="143">
        <f t="shared" si="200"/>
        <v>0.8648888888888889</v>
      </c>
      <c r="X676" s="32"/>
      <c r="Y676" s="32">
        <v>360</v>
      </c>
      <c r="Z676" s="32">
        <v>360</v>
      </c>
      <c r="AA676" s="32">
        <v>360</v>
      </c>
      <c r="AB676" s="32">
        <v>360</v>
      </c>
      <c r="AE676" s="32"/>
      <c r="AF676" s="32">
        <v>369.8</v>
      </c>
      <c r="AG676" s="32">
        <f t="shared" si="204"/>
        <v>360</v>
      </c>
      <c r="AH676" s="32">
        <v>441.43</v>
      </c>
      <c r="AI676" s="32">
        <v>470.22</v>
      </c>
      <c r="AJ676" s="67">
        <v>450</v>
      </c>
      <c r="AK676" s="32">
        <v>480</v>
      </c>
      <c r="AL676" s="32">
        <v>509.48</v>
      </c>
      <c r="AM676" s="32">
        <v>600</v>
      </c>
      <c r="AN676" s="32">
        <v>600</v>
      </c>
      <c r="AO676" s="32">
        <v>600</v>
      </c>
      <c r="AP676" s="32">
        <v>600</v>
      </c>
      <c r="AQ676" s="32">
        <v>600</v>
      </c>
      <c r="AR676" s="67">
        <v>653</v>
      </c>
      <c r="AS676" s="32">
        <v>606.84</v>
      </c>
      <c r="AT676" s="32">
        <v>653</v>
      </c>
      <c r="AU676" s="32">
        <v>639</v>
      </c>
      <c r="AV676" s="32">
        <v>620.95</v>
      </c>
      <c r="AW676" s="34">
        <v>91.3</v>
      </c>
      <c r="AX676" s="32">
        <v>372.45</v>
      </c>
      <c r="AY676" s="234">
        <v>760</v>
      </c>
      <c r="AZ676" s="32">
        <v>680</v>
      </c>
      <c r="BA676" s="32">
        <v>760</v>
      </c>
      <c r="BB676" s="32">
        <v>760</v>
      </c>
      <c r="BC676" s="234">
        <v>760</v>
      </c>
      <c r="BD676" s="234">
        <v>566.85</v>
      </c>
      <c r="BE676" s="731">
        <f t="shared" si="201"/>
        <v>74.58552631578948</v>
      </c>
      <c r="BF676" s="822">
        <v>850</v>
      </c>
      <c r="BG676" s="33">
        <v>850</v>
      </c>
      <c r="BH676" s="33">
        <v>850</v>
      </c>
    </row>
    <row r="677" spans="1:60" ht="15.75">
      <c r="A677" s="12">
        <v>7</v>
      </c>
      <c r="B677" s="13">
        <v>1</v>
      </c>
      <c r="C677" s="13" t="s">
        <v>5</v>
      </c>
      <c r="D677" s="11" t="s">
        <v>3</v>
      </c>
      <c r="E677" s="387">
        <v>368</v>
      </c>
      <c r="F677" s="10" t="s">
        <v>77</v>
      </c>
      <c r="G677" s="11" t="s">
        <v>5</v>
      </c>
      <c r="H677" s="11" t="s">
        <v>5</v>
      </c>
      <c r="I677" s="11" t="s">
        <v>5</v>
      </c>
      <c r="J677" s="10" t="s">
        <v>6</v>
      </c>
      <c r="K677" s="11" t="s">
        <v>11</v>
      </c>
      <c r="L677" s="11" t="s">
        <v>8</v>
      </c>
      <c r="M677" s="11" t="s">
        <v>19</v>
      </c>
      <c r="N677" s="11"/>
      <c r="O677" s="11"/>
      <c r="P677" s="22" t="s">
        <v>7</v>
      </c>
      <c r="Q677" s="79" t="s">
        <v>137</v>
      </c>
      <c r="R677" s="32">
        <v>1350</v>
      </c>
      <c r="S677" s="32">
        <v>0</v>
      </c>
      <c r="T677" s="33">
        <v>1350</v>
      </c>
      <c r="U677" s="34">
        <v>-1354.4</v>
      </c>
      <c r="V677" s="34">
        <v>1066.43</v>
      </c>
      <c r="W677" s="143">
        <f t="shared" si="200"/>
        <v>0.7899481481481482</v>
      </c>
      <c r="X677" s="32"/>
      <c r="Y677" s="32">
        <v>1350</v>
      </c>
      <c r="Z677" s="32">
        <v>1350</v>
      </c>
      <c r="AA677" s="32">
        <v>1350</v>
      </c>
      <c r="AB677" s="32">
        <v>1350</v>
      </c>
      <c r="AE677" s="32"/>
      <c r="AF677" s="32">
        <v>1354.4</v>
      </c>
      <c r="AG677" s="32">
        <f t="shared" si="204"/>
        <v>1350</v>
      </c>
      <c r="AH677" s="32">
        <v>1288.11</v>
      </c>
      <c r="AI677" s="32">
        <v>1622.98</v>
      </c>
      <c r="AJ677" s="67">
        <v>1610</v>
      </c>
      <c r="AK677" s="32">
        <v>1650</v>
      </c>
      <c r="AL677" s="32">
        <v>1771.03</v>
      </c>
      <c r="AM677" s="32">
        <v>2070</v>
      </c>
      <c r="AN677" s="32">
        <v>2070</v>
      </c>
      <c r="AO677" s="32">
        <v>2070</v>
      </c>
      <c r="AP677" s="32">
        <v>2070</v>
      </c>
      <c r="AQ677" s="32">
        <v>2070</v>
      </c>
      <c r="AR677" s="67">
        <v>2250</v>
      </c>
      <c r="AS677" s="32">
        <v>2131.48</v>
      </c>
      <c r="AT677" s="32">
        <v>2250</v>
      </c>
      <c r="AU677" s="32">
        <v>2252</v>
      </c>
      <c r="AV677" s="32">
        <v>2191.66</v>
      </c>
      <c r="AW677" s="34">
        <v>91.6</v>
      </c>
      <c r="AX677" s="32">
        <v>1313.15</v>
      </c>
      <c r="AY677" s="234">
        <v>2680</v>
      </c>
      <c r="AZ677" s="32">
        <v>2392</v>
      </c>
      <c r="BA677" s="32">
        <v>2680</v>
      </c>
      <c r="BB677" s="32">
        <v>2680</v>
      </c>
      <c r="BC677" s="234">
        <v>2680</v>
      </c>
      <c r="BD677" s="234">
        <v>2006.48</v>
      </c>
      <c r="BE677" s="731">
        <f t="shared" si="201"/>
        <v>74.86865671641792</v>
      </c>
      <c r="BF677" s="822">
        <v>2900</v>
      </c>
      <c r="BG677" s="33">
        <v>2900</v>
      </c>
      <c r="BH677" s="33">
        <v>2900</v>
      </c>
    </row>
    <row r="678" spans="1:60" ht="15.75" customHeight="1">
      <c r="A678" s="12">
        <v>7</v>
      </c>
      <c r="B678" s="13">
        <v>1</v>
      </c>
      <c r="C678" s="13" t="s">
        <v>5</v>
      </c>
      <c r="D678" s="11" t="s">
        <v>3</v>
      </c>
      <c r="E678" s="387">
        <v>369</v>
      </c>
      <c r="F678" s="10" t="s">
        <v>77</v>
      </c>
      <c r="G678" s="11" t="s">
        <v>5</v>
      </c>
      <c r="H678" s="11" t="s">
        <v>5</v>
      </c>
      <c r="I678" s="11" t="s">
        <v>5</v>
      </c>
      <c r="J678" s="10" t="s">
        <v>6</v>
      </c>
      <c r="K678" s="11" t="s">
        <v>11</v>
      </c>
      <c r="L678" s="11" t="s">
        <v>8</v>
      </c>
      <c r="M678" s="11" t="s">
        <v>21</v>
      </c>
      <c r="N678" s="11"/>
      <c r="O678" s="11"/>
      <c r="P678" s="22" t="s">
        <v>7</v>
      </c>
      <c r="Q678" s="79" t="s">
        <v>138</v>
      </c>
      <c r="R678" s="32">
        <v>480</v>
      </c>
      <c r="S678" s="32">
        <v>0</v>
      </c>
      <c r="T678" s="33">
        <v>480</v>
      </c>
      <c r="U678" s="34">
        <v>-483</v>
      </c>
      <c r="V678" s="34">
        <v>355.41</v>
      </c>
      <c r="W678" s="143">
        <f t="shared" si="200"/>
        <v>0.7404375000000001</v>
      </c>
      <c r="X678" s="32"/>
      <c r="Y678" s="32">
        <v>480</v>
      </c>
      <c r="Z678" s="32">
        <v>480</v>
      </c>
      <c r="AA678" s="32">
        <v>480</v>
      </c>
      <c r="AB678" s="32">
        <v>480</v>
      </c>
      <c r="AE678" s="32"/>
      <c r="AF678" s="32">
        <v>483</v>
      </c>
      <c r="AG678" s="32">
        <f t="shared" si="204"/>
        <v>480</v>
      </c>
      <c r="AH678" s="32">
        <v>429.24</v>
      </c>
      <c r="AI678" s="32">
        <v>538.91</v>
      </c>
      <c r="AJ678" s="67">
        <v>540</v>
      </c>
      <c r="AK678" s="32">
        <v>540</v>
      </c>
      <c r="AL678" s="32">
        <v>590.18</v>
      </c>
      <c r="AM678" s="32">
        <v>690</v>
      </c>
      <c r="AN678" s="32">
        <v>690</v>
      </c>
      <c r="AO678" s="32">
        <v>690</v>
      </c>
      <c r="AP678" s="32">
        <v>690</v>
      </c>
      <c r="AQ678" s="32">
        <v>690</v>
      </c>
      <c r="AR678" s="67">
        <v>750</v>
      </c>
      <c r="AS678" s="32">
        <v>710.35</v>
      </c>
      <c r="AT678" s="32">
        <v>750</v>
      </c>
      <c r="AU678" s="32">
        <v>750</v>
      </c>
      <c r="AV678" s="32">
        <v>730.39</v>
      </c>
      <c r="AW678" s="34">
        <v>91.3</v>
      </c>
      <c r="AX678" s="32">
        <v>437.61</v>
      </c>
      <c r="AY678" s="234">
        <v>900</v>
      </c>
      <c r="AZ678" s="32">
        <v>800</v>
      </c>
      <c r="BA678" s="32">
        <v>900</v>
      </c>
      <c r="BB678" s="32">
        <v>900</v>
      </c>
      <c r="BC678" s="234">
        <v>900</v>
      </c>
      <c r="BD678" s="234">
        <v>668.71</v>
      </c>
      <c r="BE678" s="731">
        <f t="shared" si="201"/>
        <v>74.30111111111111</v>
      </c>
      <c r="BF678" s="822">
        <v>950</v>
      </c>
      <c r="BG678" s="33">
        <v>950</v>
      </c>
      <c r="BH678" s="33">
        <v>950</v>
      </c>
    </row>
    <row r="679" spans="1:60" ht="15.75">
      <c r="A679" s="12">
        <v>7</v>
      </c>
      <c r="B679" s="13">
        <v>1</v>
      </c>
      <c r="C679" s="13" t="s">
        <v>5</v>
      </c>
      <c r="D679" s="11" t="s">
        <v>3</v>
      </c>
      <c r="E679" s="387">
        <v>370</v>
      </c>
      <c r="F679" s="10" t="s">
        <v>77</v>
      </c>
      <c r="G679" s="11" t="s">
        <v>5</v>
      </c>
      <c r="H679" s="11" t="s">
        <v>5</v>
      </c>
      <c r="I679" s="11" t="s">
        <v>5</v>
      </c>
      <c r="J679" s="10" t="s">
        <v>6</v>
      </c>
      <c r="K679" s="11" t="s">
        <v>11</v>
      </c>
      <c r="L679" s="11" t="s">
        <v>8</v>
      </c>
      <c r="M679" s="11" t="s">
        <v>23</v>
      </c>
      <c r="N679" s="11"/>
      <c r="O679" s="11"/>
      <c r="P679" s="22" t="s">
        <v>7</v>
      </c>
      <c r="Q679" s="79" t="s">
        <v>139</v>
      </c>
      <c r="R679" s="32">
        <v>2360</v>
      </c>
      <c r="S679" s="32">
        <v>0</v>
      </c>
      <c r="T679" s="33">
        <v>2360</v>
      </c>
      <c r="U679" s="34">
        <v>-2362.9</v>
      </c>
      <c r="V679" s="34">
        <v>1688.49</v>
      </c>
      <c r="W679" s="143">
        <f t="shared" si="200"/>
        <v>0.7154618644067796</v>
      </c>
      <c r="X679" s="32"/>
      <c r="Y679" s="32">
        <v>2360</v>
      </c>
      <c r="Z679" s="32">
        <v>2360</v>
      </c>
      <c r="AA679" s="32">
        <v>2360</v>
      </c>
      <c r="AB679" s="32">
        <v>2360</v>
      </c>
      <c r="AE679" s="32"/>
      <c r="AF679" s="32">
        <v>2362.9</v>
      </c>
      <c r="AG679" s="32">
        <f t="shared" si="204"/>
        <v>2360</v>
      </c>
      <c r="AH679" s="32">
        <v>2442.95</v>
      </c>
      <c r="AI679" s="32">
        <v>2848.15</v>
      </c>
      <c r="AJ679" s="67">
        <v>2550</v>
      </c>
      <c r="AK679" s="32">
        <v>2850</v>
      </c>
      <c r="AL679" s="32">
        <v>3027.14</v>
      </c>
      <c r="AM679" s="32">
        <v>3540</v>
      </c>
      <c r="AN679" s="32">
        <v>3540</v>
      </c>
      <c r="AO679" s="32">
        <v>3540</v>
      </c>
      <c r="AP679" s="32">
        <v>3540</v>
      </c>
      <c r="AQ679" s="32">
        <v>3540</v>
      </c>
      <c r="AR679" s="67">
        <v>3848</v>
      </c>
      <c r="AS679" s="32">
        <v>3605.16</v>
      </c>
      <c r="AT679" s="32">
        <v>3848</v>
      </c>
      <c r="AU679" s="32">
        <v>3795</v>
      </c>
      <c r="AV679" s="32">
        <v>3680.23</v>
      </c>
      <c r="AW679" s="34">
        <v>91.1</v>
      </c>
      <c r="AX679" s="32">
        <v>2212.79</v>
      </c>
      <c r="AY679" s="234">
        <v>4230</v>
      </c>
      <c r="AZ679" s="32">
        <v>4040</v>
      </c>
      <c r="BA679" s="32">
        <v>4230</v>
      </c>
      <c r="BB679" s="32">
        <v>4230</v>
      </c>
      <c r="BC679" s="234">
        <v>4230</v>
      </c>
      <c r="BD679" s="234">
        <v>3367.61</v>
      </c>
      <c r="BE679" s="731">
        <f t="shared" si="201"/>
        <v>79.61252955082743</v>
      </c>
      <c r="BF679" s="822">
        <v>4800</v>
      </c>
      <c r="BG679" s="33">
        <v>4800</v>
      </c>
      <c r="BH679" s="33">
        <v>4800</v>
      </c>
    </row>
    <row r="680" spans="1:60" ht="15.75">
      <c r="A680" s="12">
        <v>7</v>
      </c>
      <c r="B680" s="13">
        <v>1</v>
      </c>
      <c r="C680" s="13" t="s">
        <v>5</v>
      </c>
      <c r="D680" s="11" t="s">
        <v>3</v>
      </c>
      <c r="E680" s="189">
        <v>371</v>
      </c>
      <c r="F680" s="10" t="s">
        <v>77</v>
      </c>
      <c r="G680" s="11" t="s">
        <v>5</v>
      </c>
      <c r="H680" s="11" t="s">
        <v>5</v>
      </c>
      <c r="I680" s="11" t="s">
        <v>5</v>
      </c>
      <c r="J680" s="10" t="s">
        <v>6</v>
      </c>
      <c r="K680" s="11" t="s">
        <v>11</v>
      </c>
      <c r="L680" s="11" t="s">
        <v>24</v>
      </c>
      <c r="M680" s="11"/>
      <c r="N680" s="11"/>
      <c r="O680" s="11"/>
      <c r="P680" s="22" t="s">
        <v>7</v>
      </c>
      <c r="Q680" s="79" t="s">
        <v>774</v>
      </c>
      <c r="R680" s="32">
        <v>150</v>
      </c>
      <c r="S680" s="32">
        <v>0</v>
      </c>
      <c r="T680" s="33">
        <v>150</v>
      </c>
      <c r="U680" s="34">
        <v>-159.36</v>
      </c>
      <c r="V680" s="34">
        <v>119.52</v>
      </c>
      <c r="W680" s="143">
        <f t="shared" si="200"/>
        <v>0.7968</v>
      </c>
      <c r="X680" s="32"/>
      <c r="Y680" s="32">
        <v>150</v>
      </c>
      <c r="Z680" s="32">
        <v>150</v>
      </c>
      <c r="AA680" s="32">
        <v>150</v>
      </c>
      <c r="AB680" s="32">
        <v>150</v>
      </c>
      <c r="AE680" s="32"/>
      <c r="AF680" s="32">
        <v>159.36</v>
      </c>
      <c r="AG680" s="32">
        <f t="shared" si="204"/>
        <v>150</v>
      </c>
      <c r="AH680" s="32">
        <v>185.92</v>
      </c>
      <c r="AI680" s="32">
        <v>239.04</v>
      </c>
      <c r="AJ680" s="67">
        <f>AG680</f>
        <v>150</v>
      </c>
      <c r="AK680" s="32">
        <v>240</v>
      </c>
      <c r="AL680" s="32">
        <v>265.6</v>
      </c>
      <c r="AM680" s="32">
        <v>300</v>
      </c>
      <c r="AN680" s="32">
        <v>850</v>
      </c>
      <c r="AO680" s="32">
        <v>850</v>
      </c>
      <c r="AP680" s="32">
        <v>850</v>
      </c>
      <c r="AQ680" s="32">
        <v>850</v>
      </c>
      <c r="AR680" s="67">
        <v>923</v>
      </c>
      <c r="AS680" s="32">
        <v>882.2</v>
      </c>
      <c r="AT680" s="32">
        <v>923</v>
      </c>
      <c r="AU680" s="32">
        <v>1040</v>
      </c>
      <c r="AV680" s="32">
        <v>1135.37</v>
      </c>
      <c r="AW680" s="34">
        <v>99.9</v>
      </c>
      <c r="AX680" s="32">
        <v>701.79</v>
      </c>
      <c r="AY680" s="234">
        <v>1200</v>
      </c>
      <c r="AZ680" s="32">
        <v>1000</v>
      </c>
      <c r="BA680" s="32">
        <v>1200</v>
      </c>
      <c r="BB680" s="32">
        <v>1200</v>
      </c>
      <c r="BC680" s="234">
        <v>1200</v>
      </c>
      <c r="BD680" s="234">
        <v>1013.21</v>
      </c>
      <c r="BE680" s="731">
        <f t="shared" si="201"/>
        <v>84.43416666666667</v>
      </c>
      <c r="BF680" s="822">
        <v>1650</v>
      </c>
      <c r="BG680" s="33">
        <v>1650</v>
      </c>
      <c r="BH680" s="33">
        <v>1650</v>
      </c>
    </row>
    <row r="681" spans="1:60" ht="15.75">
      <c r="A681" s="35">
        <v>7</v>
      </c>
      <c r="B681" s="36">
        <v>1</v>
      </c>
      <c r="C681" s="36" t="s">
        <v>5</v>
      </c>
      <c r="D681" s="37" t="s">
        <v>10</v>
      </c>
      <c r="E681" s="385">
        <v>372</v>
      </c>
      <c r="F681" s="38" t="s">
        <v>77</v>
      </c>
      <c r="G681" s="37" t="s">
        <v>5</v>
      </c>
      <c r="H681" s="37" t="s">
        <v>5</v>
      </c>
      <c r="I681" s="37" t="s">
        <v>5</v>
      </c>
      <c r="J681" s="38" t="s">
        <v>6</v>
      </c>
      <c r="K681" s="37" t="s">
        <v>11</v>
      </c>
      <c r="L681" s="37"/>
      <c r="M681" s="37"/>
      <c r="N681" s="37"/>
      <c r="O681" s="37"/>
      <c r="P681" s="39"/>
      <c r="Q681" s="80" t="s">
        <v>57</v>
      </c>
      <c r="R681" s="40">
        <f>SUM(R672:R680)</f>
        <v>22440</v>
      </c>
      <c r="S681" s="40">
        <f>SUM(S672:S680)</f>
        <v>0</v>
      </c>
      <c r="T681" s="40">
        <f>SUM(T672:T680)</f>
        <v>22440</v>
      </c>
      <c r="U681" s="40">
        <f>SUM(U672:U680)</f>
        <v>-22570.66</v>
      </c>
      <c r="V681" s="41">
        <f>SUM(V672:V680)</f>
        <v>16135.880000000001</v>
      </c>
      <c r="W681" s="145">
        <f t="shared" si="200"/>
        <v>0.7190677361853833</v>
      </c>
      <c r="X681" s="40">
        <f>SUM(X672:X680)</f>
        <v>0</v>
      </c>
      <c r="Y681" s="40">
        <f>SUM(Y672:Y680)</f>
        <v>22760</v>
      </c>
      <c r="Z681" s="40">
        <f>SUM(Z672:Z680)</f>
        <v>22760</v>
      </c>
      <c r="AA681" s="40">
        <f>SUM(AA672:AA680)</f>
        <v>22760</v>
      </c>
      <c r="AB681" s="40">
        <f>SUM(AB672:AB680)</f>
        <v>22760</v>
      </c>
      <c r="AC681" s="42"/>
      <c r="AD681" s="42"/>
      <c r="AE681" s="40">
        <f aca="true" t="shared" si="205" ref="AE681:AT681">SUM(AE672:AE680)</f>
        <v>0</v>
      </c>
      <c r="AF681" s="40">
        <f t="shared" si="205"/>
        <v>17572.76</v>
      </c>
      <c r="AG681" s="40">
        <f t="shared" si="205"/>
        <v>17660</v>
      </c>
      <c r="AH681" s="40">
        <f t="shared" si="205"/>
        <v>17666.14</v>
      </c>
      <c r="AI681" s="40">
        <f>SUM(AI672:AI680)</f>
        <v>20312.56</v>
      </c>
      <c r="AJ681" s="177">
        <f t="shared" si="205"/>
        <v>18909</v>
      </c>
      <c r="AK681" s="40">
        <f t="shared" si="205"/>
        <v>21066</v>
      </c>
      <c r="AL681" s="40">
        <f t="shared" si="205"/>
        <v>21891.319999999996</v>
      </c>
      <c r="AM681" s="40">
        <f t="shared" si="205"/>
        <v>25590</v>
      </c>
      <c r="AN681" s="40">
        <f>SUM(AN672:AN680)</f>
        <v>26140</v>
      </c>
      <c r="AO681" s="40">
        <f>SUM(AO672:AO680)</f>
        <v>26140</v>
      </c>
      <c r="AP681" s="40">
        <f>SUM(AP672:AP680)</f>
        <v>26140</v>
      </c>
      <c r="AQ681" s="40">
        <f>SUM(AQ672:AQ680)</f>
        <v>26140</v>
      </c>
      <c r="AR681" s="177">
        <f t="shared" si="205"/>
        <v>28370</v>
      </c>
      <c r="AS681" s="40">
        <f t="shared" si="205"/>
        <v>26795.359999999997</v>
      </c>
      <c r="AT681" s="40">
        <f t="shared" si="205"/>
        <v>28370</v>
      </c>
      <c r="AU681" s="40">
        <f aca="true" t="shared" si="206" ref="AU681:BH681">SUM(AU672:AU680)</f>
        <v>28347</v>
      </c>
      <c r="AV681" s="40">
        <f t="shared" si="206"/>
        <v>27666.78</v>
      </c>
      <c r="AW681" s="40"/>
      <c r="AX681" s="40">
        <f t="shared" si="206"/>
        <v>16620.32</v>
      </c>
      <c r="AY681" s="40">
        <f t="shared" si="206"/>
        <v>31250</v>
      </c>
      <c r="AZ681" s="40">
        <f t="shared" si="206"/>
        <v>30048</v>
      </c>
      <c r="BA681" s="40">
        <f t="shared" si="206"/>
        <v>31250</v>
      </c>
      <c r="BB681" s="40">
        <f t="shared" si="206"/>
        <v>31250</v>
      </c>
      <c r="BC681" s="40">
        <f t="shared" si="206"/>
        <v>31250</v>
      </c>
      <c r="BD681" s="40">
        <f t="shared" si="206"/>
        <v>24975.049999999996</v>
      </c>
      <c r="BE681" s="40">
        <f t="shared" si="206"/>
        <v>700.9452241913061</v>
      </c>
      <c r="BF681" s="40">
        <f t="shared" si="206"/>
        <v>36450</v>
      </c>
      <c r="BG681" s="40">
        <f t="shared" si="206"/>
        <v>36450</v>
      </c>
      <c r="BH681" s="40">
        <f t="shared" si="206"/>
        <v>36450</v>
      </c>
    </row>
    <row r="682" spans="1:60" ht="30">
      <c r="A682" s="12">
        <v>7</v>
      </c>
      <c r="B682" s="13">
        <v>1</v>
      </c>
      <c r="C682" s="13" t="s">
        <v>5</v>
      </c>
      <c r="D682" s="11" t="s">
        <v>3</v>
      </c>
      <c r="E682" s="189">
        <v>373</v>
      </c>
      <c r="F682" s="10" t="s">
        <v>77</v>
      </c>
      <c r="G682" s="11" t="s">
        <v>5</v>
      </c>
      <c r="H682" s="11" t="s">
        <v>5</v>
      </c>
      <c r="I682" s="11" t="s">
        <v>5</v>
      </c>
      <c r="J682" s="10" t="s">
        <v>6</v>
      </c>
      <c r="K682" s="11" t="s">
        <v>12</v>
      </c>
      <c r="L682" s="11" t="s">
        <v>5</v>
      </c>
      <c r="M682" s="11" t="s">
        <v>13</v>
      </c>
      <c r="N682" s="11"/>
      <c r="O682" s="11"/>
      <c r="P682" s="22" t="s">
        <v>7</v>
      </c>
      <c r="Q682" s="79" t="s">
        <v>140</v>
      </c>
      <c r="R682" s="32">
        <v>300</v>
      </c>
      <c r="S682" s="32">
        <v>0</v>
      </c>
      <c r="T682" s="33">
        <v>300</v>
      </c>
      <c r="U682" s="34">
        <v>-286.64</v>
      </c>
      <c r="V682" s="34">
        <v>29.4</v>
      </c>
      <c r="W682" s="143">
        <f t="shared" si="200"/>
        <v>0.09799999999999999</v>
      </c>
      <c r="X682" s="32">
        <v>-200</v>
      </c>
      <c r="Y682" s="32">
        <v>100</v>
      </c>
      <c r="Z682" s="32">
        <v>100</v>
      </c>
      <c r="AA682" s="32">
        <v>100</v>
      </c>
      <c r="AB682" s="32">
        <v>100</v>
      </c>
      <c r="AE682" s="32"/>
      <c r="AF682" s="32">
        <v>286.64</v>
      </c>
      <c r="AG682" s="32">
        <f aca="true" t="shared" si="207" ref="AG682:AG687">Z682+AE682</f>
        <v>100</v>
      </c>
      <c r="AH682" s="32">
        <v>1.4</v>
      </c>
      <c r="AI682" s="32">
        <v>3.88</v>
      </c>
      <c r="AJ682" s="67">
        <f>AG682</f>
        <v>100</v>
      </c>
      <c r="AK682" s="32">
        <v>50</v>
      </c>
      <c r="AL682" s="32">
        <v>6.4</v>
      </c>
      <c r="AM682" s="32">
        <v>25</v>
      </c>
      <c r="AN682" s="32">
        <v>25</v>
      </c>
      <c r="AO682" s="32">
        <v>25</v>
      </c>
      <c r="AP682" s="32">
        <v>25</v>
      </c>
      <c r="AQ682" s="32">
        <v>25</v>
      </c>
      <c r="AR682" s="67">
        <f aca="true" t="shared" si="208" ref="AR682:AR687">AM682</f>
        <v>25</v>
      </c>
      <c r="AS682" s="32"/>
      <c r="AT682" s="32">
        <v>25</v>
      </c>
      <c r="AU682" s="32"/>
      <c r="AV682" s="32"/>
      <c r="AW682" s="682"/>
      <c r="AX682" s="32"/>
      <c r="AY682" s="234"/>
      <c r="AZ682" s="32"/>
      <c r="BA682" s="32"/>
      <c r="BB682" s="32"/>
      <c r="BC682" s="234"/>
      <c r="BD682" s="234"/>
      <c r="BE682" s="731"/>
      <c r="BF682" s="822"/>
      <c r="BG682" s="33"/>
      <c r="BH682" s="33"/>
    </row>
    <row r="683" spans="1:60" ht="15.75">
      <c r="A683" s="12">
        <v>7</v>
      </c>
      <c r="B683" s="13">
        <v>1</v>
      </c>
      <c r="C683" s="13" t="s">
        <v>5</v>
      </c>
      <c r="D683" s="11" t="s">
        <v>3</v>
      </c>
      <c r="E683" s="387">
        <v>374</v>
      </c>
      <c r="F683" s="10" t="s">
        <v>77</v>
      </c>
      <c r="G683" s="11" t="s">
        <v>5</v>
      </c>
      <c r="H683" s="11" t="s">
        <v>5</v>
      </c>
      <c r="I683" s="11" t="s">
        <v>5</v>
      </c>
      <c r="J683" s="10" t="s">
        <v>6</v>
      </c>
      <c r="K683" s="11" t="s">
        <v>12</v>
      </c>
      <c r="L683" s="11" t="s">
        <v>11</v>
      </c>
      <c r="M683" s="11" t="s">
        <v>13</v>
      </c>
      <c r="N683" s="11"/>
      <c r="O683" s="11"/>
      <c r="P683" s="22" t="s">
        <v>7</v>
      </c>
      <c r="Q683" s="79" t="s">
        <v>141</v>
      </c>
      <c r="R683" s="32">
        <v>2150</v>
      </c>
      <c r="S683" s="32">
        <v>0</v>
      </c>
      <c r="T683" s="33">
        <v>2150</v>
      </c>
      <c r="U683" s="34">
        <v>-2136.42</v>
      </c>
      <c r="V683" s="34">
        <v>1795.8</v>
      </c>
      <c r="W683" s="143">
        <f t="shared" si="200"/>
        <v>0.8352558139534884</v>
      </c>
      <c r="X683" s="32"/>
      <c r="Y683" s="32">
        <v>2150</v>
      </c>
      <c r="Z683" s="32">
        <v>2150</v>
      </c>
      <c r="AA683" s="32">
        <v>2150</v>
      </c>
      <c r="AB683" s="32">
        <v>2150</v>
      </c>
      <c r="AE683" s="32"/>
      <c r="AF683" s="32">
        <v>2136.42</v>
      </c>
      <c r="AG683" s="32">
        <f t="shared" si="207"/>
        <v>2150</v>
      </c>
      <c r="AH683" s="32">
        <v>2463.69</v>
      </c>
      <c r="AI683" s="32">
        <v>2546.2</v>
      </c>
      <c r="AJ683" s="67">
        <v>2500</v>
      </c>
      <c r="AK683" s="32">
        <v>2600</v>
      </c>
      <c r="AL683" s="32">
        <v>2565</v>
      </c>
      <c r="AM683" s="32">
        <v>2600</v>
      </c>
      <c r="AN683" s="32">
        <v>2600</v>
      </c>
      <c r="AO683" s="32">
        <v>2600</v>
      </c>
      <c r="AP683" s="32">
        <v>2600</v>
      </c>
      <c r="AQ683" s="32">
        <v>2600</v>
      </c>
      <c r="AR683" s="67">
        <f t="shared" si="208"/>
        <v>2600</v>
      </c>
      <c r="AS683" s="32">
        <v>2667</v>
      </c>
      <c r="AT683" s="32">
        <v>2600</v>
      </c>
      <c r="AU683" s="32">
        <v>2367</v>
      </c>
      <c r="AV683" s="32">
        <v>2659.32</v>
      </c>
      <c r="AW683" s="682">
        <v>98.5</v>
      </c>
      <c r="AX683" s="32">
        <v>1795.84</v>
      </c>
      <c r="AY683" s="234">
        <v>2700</v>
      </c>
      <c r="AZ683" s="32">
        <v>2700</v>
      </c>
      <c r="BA683" s="32">
        <v>2700</v>
      </c>
      <c r="BB683" s="32">
        <v>2700</v>
      </c>
      <c r="BC683" s="234">
        <v>2700</v>
      </c>
      <c r="BD683" s="234">
        <v>1969.75</v>
      </c>
      <c r="BE683" s="731">
        <f t="shared" si="201"/>
        <v>72.9537037037037</v>
      </c>
      <c r="BF683" s="822">
        <v>2800</v>
      </c>
      <c r="BG683" s="33">
        <v>2800</v>
      </c>
      <c r="BH683" s="33">
        <v>2800</v>
      </c>
    </row>
    <row r="684" spans="1:60" ht="15.75" customHeight="1">
      <c r="A684" s="12">
        <v>7</v>
      </c>
      <c r="B684" s="13">
        <v>1</v>
      </c>
      <c r="C684" s="13" t="s">
        <v>5</v>
      </c>
      <c r="D684" s="11" t="s">
        <v>3</v>
      </c>
      <c r="E684" s="387">
        <v>375</v>
      </c>
      <c r="F684" s="10" t="s">
        <v>77</v>
      </c>
      <c r="G684" s="11" t="s">
        <v>5</v>
      </c>
      <c r="H684" s="11" t="s">
        <v>5</v>
      </c>
      <c r="I684" s="11" t="s">
        <v>5</v>
      </c>
      <c r="J684" s="10" t="s">
        <v>6</v>
      </c>
      <c r="K684" s="11" t="s">
        <v>12</v>
      </c>
      <c r="L684" s="11" t="s">
        <v>11</v>
      </c>
      <c r="M684" s="11" t="s">
        <v>13</v>
      </c>
      <c r="N684" s="11" t="s">
        <v>5</v>
      </c>
      <c r="O684" s="11"/>
      <c r="P684" s="22" t="s">
        <v>7</v>
      </c>
      <c r="Q684" s="79" t="s">
        <v>142</v>
      </c>
      <c r="R684" s="32">
        <v>7150</v>
      </c>
      <c r="S684" s="32">
        <v>0</v>
      </c>
      <c r="T684" s="33">
        <v>7150</v>
      </c>
      <c r="U684" s="34">
        <v>-2449</v>
      </c>
      <c r="V684" s="34">
        <v>7097.33</v>
      </c>
      <c r="W684" s="143">
        <f t="shared" si="200"/>
        <v>0.9926335664335664</v>
      </c>
      <c r="X684" s="32">
        <v>2000</v>
      </c>
      <c r="Y684" s="32">
        <v>7150</v>
      </c>
      <c r="Z684" s="32">
        <v>7150</v>
      </c>
      <c r="AA684" s="32">
        <v>7150</v>
      </c>
      <c r="AB684" s="32">
        <v>7150</v>
      </c>
      <c r="AE684" s="32"/>
      <c r="AF684" s="32">
        <v>2449</v>
      </c>
      <c r="AG684" s="32">
        <f t="shared" si="207"/>
        <v>7150</v>
      </c>
      <c r="AH684" s="32">
        <v>7139.44</v>
      </c>
      <c r="AI684" s="32">
        <v>7639.37</v>
      </c>
      <c r="AJ684" s="67">
        <f>AG684</f>
        <v>7150</v>
      </c>
      <c r="AK684" s="32">
        <v>7700</v>
      </c>
      <c r="AL684" s="32">
        <v>6565</v>
      </c>
      <c r="AM684" s="32">
        <v>7000</v>
      </c>
      <c r="AN684" s="32">
        <v>7000</v>
      </c>
      <c r="AO684" s="32">
        <v>7000</v>
      </c>
      <c r="AP684" s="32">
        <v>7000</v>
      </c>
      <c r="AQ684" s="32">
        <v>7000</v>
      </c>
      <c r="AR684" s="67">
        <f t="shared" si="208"/>
        <v>7000</v>
      </c>
      <c r="AS684" s="32">
        <v>5515.02</v>
      </c>
      <c r="AT684" s="32">
        <v>7000</v>
      </c>
      <c r="AU684" s="32">
        <v>5471</v>
      </c>
      <c r="AV684" s="32">
        <v>6652.19</v>
      </c>
      <c r="AW684" s="682">
        <v>103.1</v>
      </c>
      <c r="AX684" s="32">
        <v>4807.26</v>
      </c>
      <c r="AY684" s="234">
        <v>6000</v>
      </c>
      <c r="AZ684" s="32">
        <v>6000</v>
      </c>
      <c r="BA684" s="32">
        <v>6000</v>
      </c>
      <c r="BB684" s="32">
        <v>6000</v>
      </c>
      <c r="BC684" s="234">
        <v>6000</v>
      </c>
      <c r="BD684" s="234">
        <v>3511</v>
      </c>
      <c r="BE684" s="731">
        <f t="shared" si="201"/>
        <v>58.51666666666666</v>
      </c>
      <c r="BF684" s="822">
        <v>5500</v>
      </c>
      <c r="BG684" s="33">
        <v>5500</v>
      </c>
      <c r="BH684" s="33">
        <v>5500</v>
      </c>
    </row>
    <row r="685" spans="1:60" ht="15.75">
      <c r="A685" s="12">
        <v>7</v>
      </c>
      <c r="B685" s="13">
        <v>1</v>
      </c>
      <c r="C685" s="13" t="s">
        <v>5</v>
      </c>
      <c r="D685" s="11" t="s">
        <v>3</v>
      </c>
      <c r="E685" s="387">
        <v>376</v>
      </c>
      <c r="F685" s="10" t="s">
        <v>77</v>
      </c>
      <c r="G685" s="11" t="s">
        <v>5</v>
      </c>
      <c r="H685" s="11" t="s">
        <v>5</v>
      </c>
      <c r="I685" s="11" t="s">
        <v>5</v>
      </c>
      <c r="J685" s="10" t="s">
        <v>6</v>
      </c>
      <c r="K685" s="11" t="s">
        <v>12</v>
      </c>
      <c r="L685" s="11" t="s">
        <v>11</v>
      </c>
      <c r="M685" s="11" t="s">
        <v>15</v>
      </c>
      <c r="N685" s="11"/>
      <c r="O685" s="11"/>
      <c r="P685" s="22" t="s">
        <v>7</v>
      </c>
      <c r="Q685" s="79" t="s">
        <v>143</v>
      </c>
      <c r="R685" s="32">
        <v>260</v>
      </c>
      <c r="S685" s="32">
        <v>0</v>
      </c>
      <c r="T685" s="33">
        <v>260</v>
      </c>
      <c r="U685" s="34">
        <v>-252.57</v>
      </c>
      <c r="V685" s="34">
        <v>107.56</v>
      </c>
      <c r="W685" s="143">
        <f t="shared" si="200"/>
        <v>0.4136923076923077</v>
      </c>
      <c r="X685" s="32"/>
      <c r="Y685" s="32">
        <v>260</v>
      </c>
      <c r="Z685" s="32">
        <v>260</v>
      </c>
      <c r="AA685" s="32">
        <v>260</v>
      </c>
      <c r="AB685" s="32">
        <v>260</v>
      </c>
      <c r="AE685" s="32"/>
      <c r="AF685" s="32">
        <v>252.57</v>
      </c>
      <c r="AG685" s="32">
        <f t="shared" si="207"/>
        <v>260</v>
      </c>
      <c r="AH685" s="32">
        <v>528.48</v>
      </c>
      <c r="AI685" s="32">
        <v>660.41</v>
      </c>
      <c r="AJ685" s="67">
        <v>550</v>
      </c>
      <c r="AK685" s="32">
        <v>660</v>
      </c>
      <c r="AL685" s="32">
        <v>585.97</v>
      </c>
      <c r="AM685" s="32">
        <v>600</v>
      </c>
      <c r="AN685" s="32">
        <v>600</v>
      </c>
      <c r="AO685" s="32">
        <v>600</v>
      </c>
      <c r="AP685" s="32">
        <v>600</v>
      </c>
      <c r="AQ685" s="32">
        <v>756</v>
      </c>
      <c r="AR685" s="67">
        <f t="shared" si="208"/>
        <v>600</v>
      </c>
      <c r="AS685" s="32">
        <v>755.74</v>
      </c>
      <c r="AT685" s="32">
        <v>600</v>
      </c>
      <c r="AU685" s="32">
        <v>733</v>
      </c>
      <c r="AV685" s="32">
        <v>862.61</v>
      </c>
      <c r="AW685" s="682">
        <v>107.8</v>
      </c>
      <c r="AX685" s="32">
        <v>432.91</v>
      </c>
      <c r="AY685" s="234">
        <v>900</v>
      </c>
      <c r="AZ685" s="32">
        <v>800</v>
      </c>
      <c r="BA685" s="32">
        <v>900</v>
      </c>
      <c r="BB685" s="32">
        <v>900</v>
      </c>
      <c r="BC685" s="234">
        <v>900</v>
      </c>
      <c r="BD685" s="234">
        <v>659.8</v>
      </c>
      <c r="BE685" s="731">
        <f t="shared" si="201"/>
        <v>73.3111111111111</v>
      </c>
      <c r="BF685" s="822">
        <v>900</v>
      </c>
      <c r="BG685" s="33">
        <v>900</v>
      </c>
      <c r="BH685" s="33">
        <v>900</v>
      </c>
    </row>
    <row r="686" spans="1:60" ht="15.75">
      <c r="A686" s="12">
        <v>7</v>
      </c>
      <c r="B686" s="13">
        <v>1</v>
      </c>
      <c r="C686" s="13" t="s">
        <v>5</v>
      </c>
      <c r="D686" s="11" t="s">
        <v>3</v>
      </c>
      <c r="E686" s="387">
        <v>377</v>
      </c>
      <c r="F686" s="10" t="s">
        <v>77</v>
      </c>
      <c r="G686" s="11" t="s">
        <v>5</v>
      </c>
      <c r="H686" s="11" t="s">
        <v>5</v>
      </c>
      <c r="I686" s="11" t="s">
        <v>5</v>
      </c>
      <c r="J686" s="10" t="s">
        <v>6</v>
      </c>
      <c r="K686" s="11" t="s">
        <v>12</v>
      </c>
      <c r="L686" s="11" t="s">
        <v>11</v>
      </c>
      <c r="M686" s="11" t="s">
        <v>17</v>
      </c>
      <c r="N686" s="11"/>
      <c r="O686" s="11"/>
      <c r="P686" s="22" t="s">
        <v>7</v>
      </c>
      <c r="Q686" s="79" t="s">
        <v>856</v>
      </c>
      <c r="R686" s="32">
        <v>450</v>
      </c>
      <c r="S686" s="32">
        <v>0</v>
      </c>
      <c r="T686" s="33">
        <v>450</v>
      </c>
      <c r="U686" s="34">
        <v>-437.24</v>
      </c>
      <c r="V686" s="34">
        <v>363.7</v>
      </c>
      <c r="W686" s="143">
        <f t="shared" si="200"/>
        <v>0.8082222222222222</v>
      </c>
      <c r="X686" s="32"/>
      <c r="Y686" s="32">
        <v>450</v>
      </c>
      <c r="Z686" s="32">
        <v>450</v>
      </c>
      <c r="AA686" s="32">
        <v>450</v>
      </c>
      <c r="AB686" s="32">
        <v>450</v>
      </c>
      <c r="AE686" s="32"/>
      <c r="AF686" s="32">
        <v>437.24</v>
      </c>
      <c r="AG686" s="32">
        <f t="shared" si="207"/>
        <v>450</v>
      </c>
      <c r="AH686" s="32">
        <v>495.85</v>
      </c>
      <c r="AI686" s="32">
        <v>427.62</v>
      </c>
      <c r="AJ686" s="67">
        <f aca="true" t="shared" si="209" ref="AJ686:AJ696">AG686</f>
        <v>450</v>
      </c>
      <c r="AK686" s="32">
        <f>AJ686</f>
        <v>450</v>
      </c>
      <c r="AL686" s="32">
        <v>349.66</v>
      </c>
      <c r="AM686" s="32">
        <v>400</v>
      </c>
      <c r="AN686" s="32">
        <v>400</v>
      </c>
      <c r="AO686" s="32">
        <v>400</v>
      </c>
      <c r="AP686" s="32">
        <v>400</v>
      </c>
      <c r="AQ686" s="32">
        <v>400</v>
      </c>
      <c r="AR686" s="67">
        <f t="shared" si="208"/>
        <v>400</v>
      </c>
      <c r="AS686" s="32">
        <v>409.84</v>
      </c>
      <c r="AT686" s="32">
        <v>400</v>
      </c>
      <c r="AU686" s="32">
        <v>369</v>
      </c>
      <c r="AV686" s="32">
        <v>428.04</v>
      </c>
      <c r="AW686" s="682">
        <v>107</v>
      </c>
      <c r="AX686" s="32">
        <v>299.7</v>
      </c>
      <c r="AY686" s="234">
        <v>400</v>
      </c>
      <c r="AZ686" s="32">
        <v>400</v>
      </c>
      <c r="BA686" s="32">
        <v>400</v>
      </c>
      <c r="BB686" s="32">
        <v>400</v>
      </c>
      <c r="BC686" s="234">
        <v>482</v>
      </c>
      <c r="BD686" s="234">
        <v>374.9</v>
      </c>
      <c r="BE686" s="731">
        <f t="shared" si="201"/>
        <v>77.78008298755185</v>
      </c>
      <c r="BF686" s="822"/>
      <c r="BG686" s="33"/>
      <c r="BH686" s="33"/>
    </row>
    <row r="687" spans="1:60" ht="15.75" customHeight="1">
      <c r="A687" s="12">
        <v>7</v>
      </c>
      <c r="B687" s="13">
        <v>1</v>
      </c>
      <c r="C687" s="13" t="s">
        <v>5</v>
      </c>
      <c r="D687" s="11" t="s">
        <v>3</v>
      </c>
      <c r="E687" s="387">
        <v>378</v>
      </c>
      <c r="F687" s="10" t="s">
        <v>77</v>
      </c>
      <c r="G687" s="11" t="s">
        <v>5</v>
      </c>
      <c r="H687" s="11" t="s">
        <v>5</v>
      </c>
      <c r="I687" s="11" t="s">
        <v>5</v>
      </c>
      <c r="J687" s="10" t="s">
        <v>6</v>
      </c>
      <c r="K687" s="11" t="s">
        <v>12</v>
      </c>
      <c r="L687" s="11" t="s">
        <v>11</v>
      </c>
      <c r="M687" s="11" t="s">
        <v>19</v>
      </c>
      <c r="N687" s="11"/>
      <c r="O687" s="11"/>
      <c r="P687" s="22" t="s">
        <v>7</v>
      </c>
      <c r="Q687" s="79" t="s">
        <v>857</v>
      </c>
      <c r="R687" s="32">
        <v>260</v>
      </c>
      <c r="S687" s="32">
        <v>0</v>
      </c>
      <c r="T687" s="33">
        <v>260</v>
      </c>
      <c r="U687" s="34">
        <v>-260.26</v>
      </c>
      <c r="V687" s="34">
        <v>133.61</v>
      </c>
      <c r="W687" s="143">
        <f t="shared" si="200"/>
        <v>0.5138846153846154</v>
      </c>
      <c r="X687" s="32"/>
      <c r="Y687" s="32">
        <v>260</v>
      </c>
      <c r="Z687" s="32">
        <v>260</v>
      </c>
      <c r="AA687" s="32">
        <v>260</v>
      </c>
      <c r="AB687" s="32">
        <v>260</v>
      </c>
      <c r="AE687" s="32"/>
      <c r="AF687" s="32">
        <v>260.26</v>
      </c>
      <c r="AG687" s="32">
        <f t="shared" si="207"/>
        <v>260</v>
      </c>
      <c r="AH687" s="32">
        <v>197.88</v>
      </c>
      <c r="AI687" s="32">
        <v>203.52</v>
      </c>
      <c r="AJ687" s="67">
        <f t="shared" si="209"/>
        <v>260</v>
      </c>
      <c r="AK687" s="32">
        <v>250</v>
      </c>
      <c r="AL687" s="32">
        <v>209.94</v>
      </c>
      <c r="AM687" s="32">
        <v>250</v>
      </c>
      <c r="AN687" s="32">
        <v>250</v>
      </c>
      <c r="AO687" s="32">
        <v>250</v>
      </c>
      <c r="AP687" s="32">
        <v>250</v>
      </c>
      <c r="AQ687" s="32">
        <v>250</v>
      </c>
      <c r="AR687" s="67">
        <f t="shared" si="208"/>
        <v>250</v>
      </c>
      <c r="AS687" s="32">
        <v>195.62</v>
      </c>
      <c r="AT687" s="32">
        <v>250</v>
      </c>
      <c r="AU687" s="32">
        <v>180</v>
      </c>
      <c r="AV687" s="32">
        <v>192.4</v>
      </c>
      <c r="AW687" s="682">
        <v>77</v>
      </c>
      <c r="AX687" s="32">
        <v>112.43</v>
      </c>
      <c r="AY687" s="234">
        <v>250</v>
      </c>
      <c r="AZ687" s="32">
        <v>250</v>
      </c>
      <c r="BA687" s="32">
        <v>250</v>
      </c>
      <c r="BB687" s="32">
        <v>250</v>
      </c>
      <c r="BC687" s="234">
        <v>250</v>
      </c>
      <c r="BD687" s="234">
        <v>181.73</v>
      </c>
      <c r="BE687" s="731">
        <f t="shared" si="201"/>
        <v>72.69200000000001</v>
      </c>
      <c r="BF687" s="822"/>
      <c r="BG687" s="33"/>
      <c r="BH687" s="33"/>
    </row>
    <row r="688" spans="1:60" ht="15.75" hidden="1">
      <c r="A688" s="12"/>
      <c r="B688" s="13"/>
      <c r="C688" s="13"/>
      <c r="D688" s="11"/>
      <c r="E688" s="387">
        <v>379</v>
      </c>
      <c r="F688" s="10" t="s">
        <v>77</v>
      </c>
      <c r="G688" s="11" t="s">
        <v>5</v>
      </c>
      <c r="H688" s="11" t="s">
        <v>5</v>
      </c>
      <c r="I688" s="11" t="s">
        <v>5</v>
      </c>
      <c r="J688" s="10" t="s">
        <v>6</v>
      </c>
      <c r="K688" s="11" t="s">
        <v>12</v>
      </c>
      <c r="L688" s="11" t="s">
        <v>11</v>
      </c>
      <c r="M688" s="144" t="s">
        <v>21</v>
      </c>
      <c r="N688" s="11"/>
      <c r="O688" s="11"/>
      <c r="P688" s="22" t="s">
        <v>7</v>
      </c>
      <c r="Q688" s="79" t="s">
        <v>862</v>
      </c>
      <c r="R688" s="32"/>
      <c r="S688" s="32"/>
      <c r="T688" s="33"/>
      <c r="U688" s="34"/>
      <c r="V688" s="34"/>
      <c r="W688" s="143"/>
      <c r="X688" s="32"/>
      <c r="Y688" s="32"/>
      <c r="Z688" s="32"/>
      <c r="AA688" s="32"/>
      <c r="AB688" s="32"/>
      <c r="AE688" s="32"/>
      <c r="AF688" s="32"/>
      <c r="AG688" s="32"/>
      <c r="AH688" s="32"/>
      <c r="AI688" s="32"/>
      <c r="AJ688" s="67"/>
      <c r="AK688" s="32"/>
      <c r="AL688" s="32"/>
      <c r="AM688" s="32"/>
      <c r="AN688" s="32"/>
      <c r="AO688" s="32"/>
      <c r="AP688" s="32"/>
      <c r="AQ688" s="32"/>
      <c r="AR688" s="67"/>
      <c r="AS688" s="32"/>
      <c r="AT688" s="32"/>
      <c r="AU688" s="32"/>
      <c r="AV688" s="32"/>
      <c r="AW688" s="682"/>
      <c r="AX688" s="32"/>
      <c r="AY688" s="234"/>
      <c r="AZ688" s="32"/>
      <c r="BA688" s="32"/>
      <c r="BB688" s="32"/>
      <c r="BC688" s="234"/>
      <c r="BD688" s="234"/>
      <c r="BE688" s="731"/>
      <c r="BF688" s="822"/>
      <c r="BG688" s="33"/>
      <c r="BH688" s="33"/>
    </row>
    <row r="689" spans="1:60" ht="15.75">
      <c r="A689" s="12">
        <v>7</v>
      </c>
      <c r="B689" s="13">
        <v>1</v>
      </c>
      <c r="C689" s="13" t="s">
        <v>5</v>
      </c>
      <c r="D689" s="11" t="s">
        <v>3</v>
      </c>
      <c r="E689" s="387">
        <v>380</v>
      </c>
      <c r="F689" s="10" t="s">
        <v>77</v>
      </c>
      <c r="G689" s="11" t="s">
        <v>5</v>
      </c>
      <c r="H689" s="11" t="s">
        <v>5</v>
      </c>
      <c r="I689" s="11" t="s">
        <v>5</v>
      </c>
      <c r="J689" s="10" t="s">
        <v>6</v>
      </c>
      <c r="K689" s="11" t="s">
        <v>12</v>
      </c>
      <c r="L689" s="11" t="s">
        <v>12</v>
      </c>
      <c r="M689" s="144" t="s">
        <v>13</v>
      </c>
      <c r="N689" s="11"/>
      <c r="O689" s="11"/>
      <c r="P689" s="22" t="s">
        <v>7</v>
      </c>
      <c r="Q689" s="79" t="s">
        <v>144</v>
      </c>
      <c r="R689" s="32">
        <v>0</v>
      </c>
      <c r="S689" s="32">
        <v>0</v>
      </c>
      <c r="T689" s="33">
        <v>250</v>
      </c>
      <c r="U689" s="34">
        <v>-90.7</v>
      </c>
      <c r="V689" s="34">
        <v>249.2</v>
      </c>
      <c r="W689" s="143">
        <f t="shared" si="200"/>
        <v>0.9967999999999999</v>
      </c>
      <c r="X689" s="32"/>
      <c r="Y689" s="32">
        <v>0</v>
      </c>
      <c r="Z689" s="32">
        <v>0</v>
      </c>
      <c r="AA689" s="32">
        <v>0</v>
      </c>
      <c r="AB689" s="32">
        <v>0</v>
      </c>
      <c r="AE689" s="32"/>
      <c r="AF689" s="32"/>
      <c r="AG689" s="32">
        <f aca="true" t="shared" si="210" ref="AG689:AG696">Z689+AE689</f>
        <v>0</v>
      </c>
      <c r="AH689" s="32"/>
      <c r="AI689" s="32"/>
      <c r="AJ689" s="67">
        <f t="shared" si="209"/>
        <v>0</v>
      </c>
      <c r="AK689" s="32">
        <v>550</v>
      </c>
      <c r="AL689" s="32">
        <v>544.7</v>
      </c>
      <c r="AM689" s="32">
        <f>AK689</f>
        <v>550</v>
      </c>
      <c r="AN689" s="32">
        <f>AM689</f>
        <v>550</v>
      </c>
      <c r="AO689" s="32">
        <f>AN689</f>
        <v>550</v>
      </c>
      <c r="AP689" s="32">
        <f>AO689</f>
        <v>550</v>
      </c>
      <c r="AQ689" s="32">
        <v>550</v>
      </c>
      <c r="AR689" s="67">
        <v>900</v>
      </c>
      <c r="AS689" s="32">
        <v>173.6</v>
      </c>
      <c r="AT689" s="32">
        <v>900</v>
      </c>
      <c r="AU689" s="32">
        <v>1246.49</v>
      </c>
      <c r="AV689" s="32"/>
      <c r="AW689" s="682">
        <f>500-500</f>
        <v>0</v>
      </c>
      <c r="AX689" s="32">
        <v>0</v>
      </c>
      <c r="AY689" s="234"/>
      <c r="AZ689" s="32">
        <v>500</v>
      </c>
      <c r="BA689" s="32"/>
      <c r="BB689" s="32"/>
      <c r="BC689" s="234"/>
      <c r="BD689" s="234"/>
      <c r="BE689" s="731"/>
      <c r="BF689" s="822"/>
      <c r="BG689" s="33"/>
      <c r="BH689" s="33"/>
    </row>
    <row r="690" spans="1:60" s="23" customFormat="1" ht="15.75" hidden="1">
      <c r="A690" s="12"/>
      <c r="B690" s="13"/>
      <c r="C690" s="13"/>
      <c r="D690" s="11"/>
      <c r="E690" s="387">
        <v>381</v>
      </c>
      <c r="F690" s="10" t="s">
        <v>77</v>
      </c>
      <c r="G690" s="11" t="s">
        <v>5</v>
      </c>
      <c r="H690" s="11" t="s">
        <v>5</v>
      </c>
      <c r="I690" s="11" t="s">
        <v>5</v>
      </c>
      <c r="J690" s="10" t="s">
        <v>6</v>
      </c>
      <c r="K690" s="11" t="s">
        <v>12</v>
      </c>
      <c r="L690" s="11" t="s">
        <v>12</v>
      </c>
      <c r="M690" s="144" t="s">
        <v>19</v>
      </c>
      <c r="N690" s="11"/>
      <c r="O690" s="11"/>
      <c r="P690" s="22" t="s">
        <v>7</v>
      </c>
      <c r="Q690" s="21" t="s">
        <v>761</v>
      </c>
      <c r="R690" s="32"/>
      <c r="S690" s="32"/>
      <c r="T690" s="33"/>
      <c r="U690" s="34"/>
      <c r="V690" s="34"/>
      <c r="W690" s="143"/>
      <c r="X690" s="32"/>
      <c r="Y690" s="32"/>
      <c r="Z690" s="32"/>
      <c r="AA690" s="32"/>
      <c r="AB690" s="32"/>
      <c r="AC690" s="4"/>
      <c r="AD690" s="4"/>
      <c r="AE690" s="32"/>
      <c r="AF690" s="32"/>
      <c r="AG690" s="32"/>
      <c r="AH690" s="32"/>
      <c r="AI690" s="32"/>
      <c r="AJ690" s="67"/>
      <c r="AK690" s="32"/>
      <c r="AL690" s="32"/>
      <c r="AM690" s="32">
        <v>0</v>
      </c>
      <c r="AN690" s="32">
        <v>0</v>
      </c>
      <c r="AO690" s="32">
        <v>500</v>
      </c>
      <c r="AP690" s="32">
        <v>500</v>
      </c>
      <c r="AQ690" s="32">
        <v>500</v>
      </c>
      <c r="AR690" s="67">
        <v>0</v>
      </c>
      <c r="AS690" s="32">
        <v>493.9</v>
      </c>
      <c r="AT690" s="32"/>
      <c r="AU690" s="32"/>
      <c r="AV690" s="32"/>
      <c r="AW690" s="682"/>
      <c r="AX690" s="32"/>
      <c r="AY690" s="234"/>
      <c r="AZ690" s="32"/>
      <c r="BA690" s="32"/>
      <c r="BB690" s="32"/>
      <c r="BC690" s="234"/>
      <c r="BD690" s="234"/>
      <c r="BE690" s="731"/>
      <c r="BF690" s="822"/>
      <c r="BG690" s="32"/>
      <c r="BH690" s="32"/>
    </row>
    <row r="691" spans="1:60" s="23" customFormat="1" ht="15.75" hidden="1">
      <c r="A691" s="12"/>
      <c r="B691" s="13"/>
      <c r="C691" s="13"/>
      <c r="D691" s="11"/>
      <c r="E691" s="387">
        <v>381</v>
      </c>
      <c r="F691" s="10" t="s">
        <v>77</v>
      </c>
      <c r="G691" s="11" t="s">
        <v>5</v>
      </c>
      <c r="H691" s="11" t="s">
        <v>5</v>
      </c>
      <c r="I691" s="11" t="s">
        <v>5</v>
      </c>
      <c r="J691" s="206" t="s">
        <v>6</v>
      </c>
      <c r="K691" s="154" t="s">
        <v>12</v>
      </c>
      <c r="L691" s="154" t="s">
        <v>12</v>
      </c>
      <c r="M691" s="144" t="s">
        <v>21</v>
      </c>
      <c r="N691" s="11"/>
      <c r="O691" s="11"/>
      <c r="P691" s="22" t="s">
        <v>7</v>
      </c>
      <c r="Q691" s="79" t="s">
        <v>617</v>
      </c>
      <c r="R691" s="32"/>
      <c r="S691" s="32"/>
      <c r="T691" s="33"/>
      <c r="U691" s="34"/>
      <c r="V691" s="34"/>
      <c r="W691" s="143"/>
      <c r="X691" s="32"/>
      <c r="Y691" s="32"/>
      <c r="Z691" s="32"/>
      <c r="AA691" s="32"/>
      <c r="AB691" s="32"/>
      <c r="AC691" s="4"/>
      <c r="AD691" s="4"/>
      <c r="AE691" s="32"/>
      <c r="AF691" s="32"/>
      <c r="AG691" s="32"/>
      <c r="AH691" s="32"/>
      <c r="AI691" s="32"/>
      <c r="AJ691" s="67"/>
      <c r="AK691" s="32"/>
      <c r="AL691" s="32"/>
      <c r="AM691" s="32"/>
      <c r="AN691" s="32"/>
      <c r="AO691" s="32"/>
      <c r="AP691" s="32"/>
      <c r="AQ691" s="32">
        <v>0</v>
      </c>
      <c r="AR691" s="67">
        <v>500</v>
      </c>
      <c r="AS691" s="32"/>
      <c r="AT691" s="32">
        <v>500</v>
      </c>
      <c r="AU691" s="32"/>
      <c r="AV691" s="32"/>
      <c r="AW691" s="682"/>
      <c r="AX691" s="32"/>
      <c r="AY691" s="234"/>
      <c r="AZ691" s="32"/>
      <c r="BA691" s="32"/>
      <c r="BB691" s="32"/>
      <c r="BC691" s="234"/>
      <c r="BD691" s="234"/>
      <c r="BE691" s="731" t="e">
        <f t="shared" si="201"/>
        <v>#DIV/0!</v>
      </c>
      <c r="BF691" s="822"/>
      <c r="BG691" s="32"/>
      <c r="BH691" s="32"/>
    </row>
    <row r="692" spans="1:60" ht="30">
      <c r="A692" s="12">
        <v>7</v>
      </c>
      <c r="B692" s="13">
        <v>1</v>
      </c>
      <c r="C692" s="13" t="s">
        <v>5</v>
      </c>
      <c r="D692" s="11" t="s">
        <v>3</v>
      </c>
      <c r="E692" s="387">
        <v>382</v>
      </c>
      <c r="F692" s="10" t="s">
        <v>77</v>
      </c>
      <c r="G692" s="11" t="s">
        <v>5</v>
      </c>
      <c r="H692" s="11" t="s">
        <v>5</v>
      </c>
      <c r="I692" s="11" t="s">
        <v>5</v>
      </c>
      <c r="J692" s="10" t="s">
        <v>6</v>
      </c>
      <c r="K692" s="11" t="s">
        <v>12</v>
      </c>
      <c r="L692" s="11" t="s">
        <v>12</v>
      </c>
      <c r="M692" s="11" t="s">
        <v>32</v>
      </c>
      <c r="N692" s="11" t="s">
        <v>11</v>
      </c>
      <c r="O692" s="11"/>
      <c r="P692" s="22" t="s">
        <v>7</v>
      </c>
      <c r="Q692" s="79" t="s">
        <v>881</v>
      </c>
      <c r="R692" s="32">
        <v>0</v>
      </c>
      <c r="S692" s="32">
        <v>0</v>
      </c>
      <c r="T692" s="33">
        <v>2000</v>
      </c>
      <c r="U692" s="34">
        <v>-90.7</v>
      </c>
      <c r="V692" s="34">
        <v>546.9</v>
      </c>
      <c r="W692" s="143">
        <f t="shared" si="200"/>
        <v>0.27344999999999997</v>
      </c>
      <c r="X692" s="32"/>
      <c r="Y692" s="32">
        <v>200</v>
      </c>
      <c r="Z692" s="32">
        <v>200</v>
      </c>
      <c r="AA692" s="32">
        <v>200</v>
      </c>
      <c r="AB692" s="32">
        <v>200</v>
      </c>
      <c r="AE692" s="32"/>
      <c r="AF692" s="32">
        <v>90.7</v>
      </c>
      <c r="AG692" s="32">
        <f t="shared" si="210"/>
        <v>200</v>
      </c>
      <c r="AH692" s="32">
        <v>38.66</v>
      </c>
      <c r="AI692" s="32">
        <v>1668.3</v>
      </c>
      <c r="AJ692" s="67">
        <f t="shared" si="209"/>
        <v>200</v>
      </c>
      <c r="AK692" s="32">
        <v>100</v>
      </c>
      <c r="AL692" s="32">
        <v>63.23</v>
      </c>
      <c r="AM692" s="32">
        <f>AK692</f>
        <v>100</v>
      </c>
      <c r="AN692" s="32">
        <v>1300</v>
      </c>
      <c r="AO692" s="32">
        <v>1300</v>
      </c>
      <c r="AP692" s="32">
        <v>1300</v>
      </c>
      <c r="AQ692" s="32">
        <v>1300</v>
      </c>
      <c r="AR692" s="67">
        <v>200</v>
      </c>
      <c r="AS692" s="32">
        <v>1259.69</v>
      </c>
      <c r="AT692" s="32">
        <v>200</v>
      </c>
      <c r="AU692" s="234">
        <v>549</v>
      </c>
      <c r="AV692" s="32">
        <v>122.5</v>
      </c>
      <c r="AW692" s="682">
        <v>10.4</v>
      </c>
      <c r="AX692" s="32">
        <v>122.5</v>
      </c>
      <c r="AY692" s="234">
        <v>500</v>
      </c>
      <c r="AZ692" s="32">
        <v>100</v>
      </c>
      <c r="BA692" s="32">
        <v>500</v>
      </c>
      <c r="BB692" s="32">
        <v>500</v>
      </c>
      <c r="BC692" s="234">
        <v>448</v>
      </c>
      <c r="BD692" s="234"/>
      <c r="BE692" s="731">
        <f t="shared" si="201"/>
        <v>0</v>
      </c>
      <c r="BF692" s="822"/>
      <c r="BG692" s="33">
        <v>200</v>
      </c>
      <c r="BH692" s="33">
        <v>200</v>
      </c>
    </row>
    <row r="693" spans="1:60" ht="15.75" customHeight="1">
      <c r="A693" s="12">
        <v>7</v>
      </c>
      <c r="B693" s="13">
        <v>1</v>
      </c>
      <c r="C693" s="13" t="s">
        <v>5</v>
      </c>
      <c r="D693" s="11" t="s">
        <v>3</v>
      </c>
      <c r="E693" s="387">
        <v>383</v>
      </c>
      <c r="F693" s="10" t="s">
        <v>77</v>
      </c>
      <c r="G693" s="11" t="s">
        <v>5</v>
      </c>
      <c r="H693" s="11" t="s">
        <v>5</v>
      </c>
      <c r="I693" s="11" t="s">
        <v>5</v>
      </c>
      <c r="J693" s="10" t="s">
        <v>6</v>
      </c>
      <c r="K693" s="11" t="s">
        <v>12</v>
      </c>
      <c r="L693" s="11" t="s">
        <v>12</v>
      </c>
      <c r="M693" s="144" t="s">
        <v>35</v>
      </c>
      <c r="N693" s="11"/>
      <c r="O693" s="11"/>
      <c r="P693" s="22" t="s">
        <v>7</v>
      </c>
      <c r="Q693" s="79" t="s">
        <v>627</v>
      </c>
      <c r="R693" s="32">
        <v>0</v>
      </c>
      <c r="S693" s="32">
        <v>0</v>
      </c>
      <c r="T693" s="33">
        <v>0</v>
      </c>
      <c r="U693" s="34">
        <v>0</v>
      </c>
      <c r="V693" s="34">
        <f>U693*-1</f>
        <v>0</v>
      </c>
      <c r="W693" s="143" t="e">
        <f>V693/T693</f>
        <v>#DIV/0!</v>
      </c>
      <c r="X693" s="32"/>
      <c r="Y693" s="32">
        <v>0</v>
      </c>
      <c r="Z693" s="32">
        <v>0</v>
      </c>
      <c r="AA693" s="32">
        <v>0</v>
      </c>
      <c r="AB693" s="32">
        <v>0</v>
      </c>
      <c r="AE693" s="32"/>
      <c r="AF693" s="32"/>
      <c r="AG693" s="32">
        <f t="shared" si="210"/>
        <v>0</v>
      </c>
      <c r="AH693" s="32"/>
      <c r="AI693" s="32">
        <v>107.48</v>
      </c>
      <c r="AJ693" s="67">
        <f t="shared" si="209"/>
        <v>0</v>
      </c>
      <c r="AK693" s="32">
        <v>110</v>
      </c>
      <c r="AL693" s="32">
        <v>39.94</v>
      </c>
      <c r="AM693" s="32">
        <v>100</v>
      </c>
      <c r="AN693" s="32">
        <v>100</v>
      </c>
      <c r="AO693" s="32">
        <v>100</v>
      </c>
      <c r="AP693" s="32">
        <v>100</v>
      </c>
      <c r="AQ693" s="32">
        <v>100</v>
      </c>
      <c r="AR693" s="67">
        <v>250</v>
      </c>
      <c r="AS693" s="32">
        <v>97.87</v>
      </c>
      <c r="AT693" s="32">
        <v>579</v>
      </c>
      <c r="AU693" s="32">
        <v>554</v>
      </c>
      <c r="AV693" s="32">
        <v>444.04</v>
      </c>
      <c r="AW693" s="682">
        <v>69.8</v>
      </c>
      <c r="AX693" s="32">
        <v>142.01</v>
      </c>
      <c r="AY693" s="234">
        <v>600</v>
      </c>
      <c r="AZ693" s="32">
        <v>731</v>
      </c>
      <c r="BA693" s="32">
        <v>600</v>
      </c>
      <c r="BB693" s="32">
        <v>600</v>
      </c>
      <c r="BC693" s="234">
        <v>600</v>
      </c>
      <c r="BD693" s="234">
        <v>313.89</v>
      </c>
      <c r="BE693" s="731">
        <f t="shared" si="201"/>
        <v>52.315</v>
      </c>
      <c r="BF693" s="822">
        <v>563</v>
      </c>
      <c r="BG693" s="33">
        <v>643</v>
      </c>
      <c r="BH693" s="33">
        <v>563</v>
      </c>
    </row>
    <row r="694" spans="1:60" ht="30">
      <c r="A694" s="12">
        <v>7</v>
      </c>
      <c r="B694" s="13">
        <v>1</v>
      </c>
      <c r="C694" s="13" t="s">
        <v>5</v>
      </c>
      <c r="D694" s="11" t="s">
        <v>3</v>
      </c>
      <c r="E694" s="387">
        <v>384</v>
      </c>
      <c r="F694" s="10" t="s">
        <v>77</v>
      </c>
      <c r="G694" s="11" t="s">
        <v>5</v>
      </c>
      <c r="H694" s="11" t="s">
        <v>5</v>
      </c>
      <c r="I694" s="11" t="s">
        <v>5</v>
      </c>
      <c r="J694" s="10" t="s">
        <v>6</v>
      </c>
      <c r="K694" s="11" t="s">
        <v>12</v>
      </c>
      <c r="L694" s="11" t="s">
        <v>12</v>
      </c>
      <c r="M694" s="144" t="s">
        <v>36</v>
      </c>
      <c r="N694" s="11"/>
      <c r="O694" s="11"/>
      <c r="P694" s="22" t="s">
        <v>7</v>
      </c>
      <c r="Q694" s="79" t="s">
        <v>858</v>
      </c>
      <c r="R694" s="32">
        <v>0</v>
      </c>
      <c r="S694" s="32">
        <v>0</v>
      </c>
      <c r="T694" s="33">
        <v>0</v>
      </c>
      <c r="U694" s="34">
        <v>0</v>
      </c>
      <c r="V694" s="34">
        <f>U694*-1</f>
        <v>0</v>
      </c>
      <c r="W694" s="143" t="e">
        <f t="shared" si="200"/>
        <v>#DIV/0!</v>
      </c>
      <c r="X694" s="32"/>
      <c r="Y694" s="32">
        <v>0</v>
      </c>
      <c r="Z694" s="32">
        <v>0</v>
      </c>
      <c r="AA694" s="32">
        <v>0</v>
      </c>
      <c r="AB694" s="32">
        <v>0</v>
      </c>
      <c r="AE694" s="32"/>
      <c r="AF694" s="32"/>
      <c r="AG694" s="32">
        <f t="shared" si="210"/>
        <v>0</v>
      </c>
      <c r="AH694" s="32"/>
      <c r="AI694" s="32">
        <v>31.92</v>
      </c>
      <c r="AJ694" s="67">
        <f t="shared" si="209"/>
        <v>0</v>
      </c>
      <c r="AK694" s="32"/>
      <c r="AL694" s="32"/>
      <c r="AM694" s="32">
        <v>0</v>
      </c>
      <c r="AN694" s="32">
        <v>0</v>
      </c>
      <c r="AO694" s="32">
        <v>0</v>
      </c>
      <c r="AP694" s="32">
        <v>0</v>
      </c>
      <c r="AQ694" s="32"/>
      <c r="AR694" s="67">
        <f>AM694</f>
        <v>0</v>
      </c>
      <c r="AS694" s="32"/>
      <c r="AT694" s="32"/>
      <c r="AU694" s="32"/>
      <c r="AV694" s="32"/>
      <c r="AW694" s="682"/>
      <c r="AX694" s="32"/>
      <c r="AY694" s="234"/>
      <c r="AZ694" s="32"/>
      <c r="BA694" s="32"/>
      <c r="BB694" s="32"/>
      <c r="BC694" s="234">
        <v>139</v>
      </c>
      <c r="BD694" s="234">
        <v>139</v>
      </c>
      <c r="BE694" s="731">
        <f t="shared" si="201"/>
        <v>100</v>
      </c>
      <c r="BF694" s="822"/>
      <c r="BG694" s="33"/>
      <c r="BH694" s="33">
        <v>139</v>
      </c>
    </row>
    <row r="695" spans="1:60" ht="15.75">
      <c r="A695" s="12">
        <v>7</v>
      </c>
      <c r="B695" s="13">
        <v>1</v>
      </c>
      <c r="C695" s="13" t="s">
        <v>5</v>
      </c>
      <c r="D695" s="11" t="s">
        <v>3</v>
      </c>
      <c r="E695" s="387">
        <v>385</v>
      </c>
      <c r="F695" s="10" t="s">
        <v>77</v>
      </c>
      <c r="G695" s="11" t="s">
        <v>5</v>
      </c>
      <c r="H695" s="11" t="s">
        <v>5</v>
      </c>
      <c r="I695" s="11" t="s">
        <v>5</v>
      </c>
      <c r="J695" s="10" t="s">
        <v>6</v>
      </c>
      <c r="K695" s="11" t="s">
        <v>12</v>
      </c>
      <c r="L695" s="11" t="s">
        <v>39</v>
      </c>
      <c r="M695" s="11" t="s">
        <v>13</v>
      </c>
      <c r="N695" s="11"/>
      <c r="O695" s="11"/>
      <c r="P695" s="22" t="s">
        <v>7</v>
      </c>
      <c r="Q695" s="79" t="s">
        <v>145</v>
      </c>
      <c r="R695" s="32">
        <v>110</v>
      </c>
      <c r="S695" s="32">
        <v>0</v>
      </c>
      <c r="T695" s="33">
        <v>110</v>
      </c>
      <c r="U695" s="34">
        <v>-108.91</v>
      </c>
      <c r="V695" s="34">
        <v>59.44</v>
      </c>
      <c r="W695" s="143">
        <f t="shared" si="200"/>
        <v>0.5403636363636364</v>
      </c>
      <c r="X695" s="32"/>
      <c r="Y695" s="32">
        <v>110</v>
      </c>
      <c r="Z695" s="32">
        <v>110</v>
      </c>
      <c r="AA695" s="32">
        <v>110</v>
      </c>
      <c r="AB695" s="32">
        <v>110</v>
      </c>
      <c r="AE695" s="32"/>
      <c r="AF695" s="32">
        <v>108.91</v>
      </c>
      <c r="AG695" s="32">
        <f t="shared" si="210"/>
        <v>110</v>
      </c>
      <c r="AH695" s="32">
        <v>21.1</v>
      </c>
      <c r="AI695" s="32">
        <v>47.69</v>
      </c>
      <c r="AJ695" s="67">
        <f t="shared" si="209"/>
        <v>110</v>
      </c>
      <c r="AK695" s="32">
        <v>72</v>
      </c>
      <c r="AL695" s="32">
        <v>72.13</v>
      </c>
      <c r="AM695" s="32">
        <v>72</v>
      </c>
      <c r="AN695" s="32">
        <v>72</v>
      </c>
      <c r="AO695" s="32">
        <v>72</v>
      </c>
      <c r="AP695" s="32">
        <v>72</v>
      </c>
      <c r="AQ695" s="32">
        <v>72</v>
      </c>
      <c r="AR695" s="67">
        <f>AM695</f>
        <v>72</v>
      </c>
      <c r="AS695" s="32">
        <v>64.45</v>
      </c>
      <c r="AT695" s="32">
        <v>72</v>
      </c>
      <c r="AU695" s="32">
        <v>78.89</v>
      </c>
      <c r="AV695" s="32">
        <v>63.24</v>
      </c>
      <c r="AW695" s="682">
        <v>90.3</v>
      </c>
      <c r="AX695" s="32">
        <v>43.23</v>
      </c>
      <c r="AY695" s="234">
        <v>70</v>
      </c>
      <c r="AZ695" s="32">
        <v>70</v>
      </c>
      <c r="BA695" s="32">
        <v>70</v>
      </c>
      <c r="BB695" s="32">
        <v>70</v>
      </c>
      <c r="BC695" s="234">
        <v>120</v>
      </c>
      <c r="BD695" s="234">
        <v>92.06</v>
      </c>
      <c r="BE695" s="731">
        <f t="shared" si="201"/>
        <v>76.71666666666667</v>
      </c>
      <c r="BF695" s="822">
        <v>90</v>
      </c>
      <c r="BG695" s="33">
        <v>90</v>
      </c>
      <c r="BH695" s="33">
        <v>90</v>
      </c>
    </row>
    <row r="696" spans="1:60" ht="30">
      <c r="A696" s="12">
        <v>7</v>
      </c>
      <c r="B696" s="13">
        <v>1</v>
      </c>
      <c r="C696" s="13" t="s">
        <v>5</v>
      </c>
      <c r="D696" s="11" t="s">
        <v>3</v>
      </c>
      <c r="E696" s="387">
        <v>386</v>
      </c>
      <c r="F696" s="10" t="s">
        <v>77</v>
      </c>
      <c r="G696" s="11" t="s">
        <v>5</v>
      </c>
      <c r="H696" s="11" t="s">
        <v>5</v>
      </c>
      <c r="I696" s="11" t="s">
        <v>5</v>
      </c>
      <c r="J696" s="10" t="s">
        <v>6</v>
      </c>
      <c r="K696" s="11" t="s">
        <v>12</v>
      </c>
      <c r="L696" s="11" t="s">
        <v>8</v>
      </c>
      <c r="M696" s="11" t="s">
        <v>19</v>
      </c>
      <c r="N696" s="11"/>
      <c r="O696" s="11"/>
      <c r="P696" s="22" t="s">
        <v>7</v>
      </c>
      <c r="Q696" s="79" t="s">
        <v>681</v>
      </c>
      <c r="R696" s="32">
        <v>0</v>
      </c>
      <c r="S696" s="32">
        <v>0</v>
      </c>
      <c r="T696" s="33">
        <v>0</v>
      </c>
      <c r="U696" s="34">
        <v>0</v>
      </c>
      <c r="V696" s="34">
        <f>U696*-1</f>
        <v>0</v>
      </c>
      <c r="W696" s="143" t="e">
        <f t="shared" si="200"/>
        <v>#DIV/0!</v>
      </c>
      <c r="X696" s="32"/>
      <c r="Y696" s="32">
        <v>0</v>
      </c>
      <c r="Z696" s="32">
        <v>0</v>
      </c>
      <c r="AA696" s="32">
        <v>0</v>
      </c>
      <c r="AB696" s="32">
        <v>0</v>
      </c>
      <c r="AE696" s="32"/>
      <c r="AF696" s="32"/>
      <c r="AG696" s="32">
        <f t="shared" si="210"/>
        <v>0</v>
      </c>
      <c r="AH696" s="32">
        <v>619.3</v>
      </c>
      <c r="AI696" s="32"/>
      <c r="AJ696" s="67">
        <f t="shared" si="209"/>
        <v>0</v>
      </c>
      <c r="AK696" s="32"/>
      <c r="AL696" s="32"/>
      <c r="AM696" s="32">
        <v>0</v>
      </c>
      <c r="AN696" s="32">
        <v>0</v>
      </c>
      <c r="AO696" s="32">
        <v>0</v>
      </c>
      <c r="AP696" s="32">
        <v>0</v>
      </c>
      <c r="AQ696" s="32"/>
      <c r="AR696" s="67">
        <f>AM696</f>
        <v>0</v>
      </c>
      <c r="AS696" s="32"/>
      <c r="AT696" s="32"/>
      <c r="AU696" s="32"/>
      <c r="AV696" s="32"/>
      <c r="AW696" s="682">
        <v>0</v>
      </c>
      <c r="AX696" s="32">
        <v>0</v>
      </c>
      <c r="AY696" s="234">
        <v>100</v>
      </c>
      <c r="AZ696" s="32">
        <v>200</v>
      </c>
      <c r="BA696" s="32">
        <v>100</v>
      </c>
      <c r="BB696" s="32">
        <v>100</v>
      </c>
      <c r="BC696" s="234">
        <v>100</v>
      </c>
      <c r="BD696" s="234"/>
      <c r="BE696" s="731">
        <f t="shared" si="201"/>
        <v>0</v>
      </c>
      <c r="BF696" s="822"/>
      <c r="BG696" s="33"/>
      <c r="BH696" s="33"/>
    </row>
    <row r="697" spans="1:60" s="23" customFormat="1" ht="15.75" hidden="1">
      <c r="A697" s="12">
        <v>7</v>
      </c>
      <c r="B697" s="13">
        <v>1</v>
      </c>
      <c r="C697" s="13" t="s">
        <v>5</v>
      </c>
      <c r="D697" s="11" t="s">
        <v>3</v>
      </c>
      <c r="E697" s="387">
        <v>387</v>
      </c>
      <c r="F697" s="10" t="s">
        <v>77</v>
      </c>
      <c r="G697" s="11" t="s">
        <v>5</v>
      </c>
      <c r="H697" s="11" t="s">
        <v>5</v>
      </c>
      <c r="I697" s="11" t="s">
        <v>5</v>
      </c>
      <c r="J697" s="10" t="s">
        <v>6</v>
      </c>
      <c r="K697" s="11" t="s">
        <v>12</v>
      </c>
      <c r="L697" s="11" t="s">
        <v>8</v>
      </c>
      <c r="M697" s="11" t="s">
        <v>32</v>
      </c>
      <c r="N697" s="11"/>
      <c r="O697" s="11"/>
      <c r="P697" s="22" t="s">
        <v>7</v>
      </c>
      <c r="Q697" s="79" t="s">
        <v>146</v>
      </c>
      <c r="R697" s="32">
        <v>1000</v>
      </c>
      <c r="S697" s="32">
        <v>0</v>
      </c>
      <c r="T697" s="33">
        <v>21000</v>
      </c>
      <c r="U697" s="34">
        <v>106.98</v>
      </c>
      <c r="V697" s="34">
        <v>18969.95</v>
      </c>
      <c r="W697" s="143">
        <f t="shared" si="200"/>
        <v>0.9033309523809524</v>
      </c>
      <c r="X697" s="32"/>
      <c r="Y697" s="32">
        <v>500</v>
      </c>
      <c r="Z697" s="32">
        <v>500</v>
      </c>
      <c r="AA697" s="32">
        <v>0</v>
      </c>
      <c r="AB697" s="32">
        <v>0</v>
      </c>
      <c r="AC697" s="4"/>
      <c r="AD697" s="4"/>
      <c r="AE697" s="32"/>
      <c r="AF697" s="32">
        <v>-106.98</v>
      </c>
      <c r="AG697" s="32">
        <v>4775</v>
      </c>
      <c r="AH697" s="32">
        <v>4555.41</v>
      </c>
      <c r="AI697" s="32"/>
      <c r="AJ697" s="67">
        <v>5000</v>
      </c>
      <c r="AK697" s="32">
        <v>2580</v>
      </c>
      <c r="AL697" s="32">
        <v>2757</v>
      </c>
      <c r="AM697" s="32">
        <v>3000</v>
      </c>
      <c r="AN697" s="32">
        <v>3000</v>
      </c>
      <c r="AO697" s="32">
        <v>3524</v>
      </c>
      <c r="AP697" s="32">
        <v>3524</v>
      </c>
      <c r="AQ697" s="32">
        <v>3524</v>
      </c>
      <c r="AR697" s="67">
        <v>0</v>
      </c>
      <c r="AS697" s="32">
        <v>3524</v>
      </c>
      <c r="AT697" s="32"/>
      <c r="AU697" s="32"/>
      <c r="AV697" s="32"/>
      <c r="AW697" s="682"/>
      <c r="AX697" s="32"/>
      <c r="AY697" s="234"/>
      <c r="AZ697" s="32"/>
      <c r="BA697" s="32"/>
      <c r="BB697" s="32"/>
      <c r="BC697" s="234"/>
      <c r="BD697" s="234"/>
      <c r="BE697" s="731"/>
      <c r="BF697" s="822"/>
      <c r="BG697" s="32"/>
      <c r="BH697" s="32"/>
    </row>
    <row r="698" spans="1:60" s="56" customFormat="1" ht="15.75" customHeight="1">
      <c r="A698" s="12">
        <v>7</v>
      </c>
      <c r="B698" s="13">
        <v>1</v>
      </c>
      <c r="C698" s="13" t="s">
        <v>5</v>
      </c>
      <c r="D698" s="11" t="s">
        <v>3</v>
      </c>
      <c r="E698" s="387">
        <v>388</v>
      </c>
      <c r="F698" s="8" t="s">
        <v>77</v>
      </c>
      <c r="G698" s="847">
        <v>5</v>
      </c>
      <c r="H698" s="847">
        <v>0</v>
      </c>
      <c r="I698" s="758"/>
      <c r="J698" s="10" t="s">
        <v>6</v>
      </c>
      <c r="K698" s="11" t="s">
        <v>12</v>
      </c>
      <c r="L698" s="11" t="s">
        <v>24</v>
      </c>
      <c r="M698" s="11" t="s">
        <v>13</v>
      </c>
      <c r="N698" s="11"/>
      <c r="O698" s="11"/>
      <c r="P698" s="22" t="s">
        <v>7</v>
      </c>
      <c r="Q698" s="79" t="s">
        <v>147</v>
      </c>
      <c r="R698" s="32">
        <v>0</v>
      </c>
      <c r="S698" s="32">
        <v>0</v>
      </c>
      <c r="T698" s="33">
        <v>0</v>
      </c>
      <c r="U698" s="34">
        <v>0</v>
      </c>
      <c r="V698" s="34">
        <v>70</v>
      </c>
      <c r="W698" s="143" t="e">
        <f t="shared" si="200"/>
        <v>#DIV/0!</v>
      </c>
      <c r="X698" s="32">
        <v>70</v>
      </c>
      <c r="Y698" s="32">
        <v>0</v>
      </c>
      <c r="Z698" s="32">
        <v>0</v>
      </c>
      <c r="AA698" s="32">
        <v>0</v>
      </c>
      <c r="AB698" s="32">
        <v>0</v>
      </c>
      <c r="AC698" s="4"/>
      <c r="AD698" s="4"/>
      <c r="AE698" s="32"/>
      <c r="AF698" s="32"/>
      <c r="AG698" s="32">
        <f aca="true" t="shared" si="211" ref="AG698:AG707">Z698+AE698</f>
        <v>0</v>
      </c>
      <c r="AH698" s="32"/>
      <c r="AI698" s="32"/>
      <c r="AJ698" s="67">
        <f>AG698</f>
        <v>0</v>
      </c>
      <c r="AK698" s="32"/>
      <c r="AL698" s="32"/>
      <c r="AM698" s="32">
        <v>100</v>
      </c>
      <c r="AN698" s="32">
        <v>100</v>
      </c>
      <c r="AO698" s="32">
        <v>100</v>
      </c>
      <c r="AP698" s="32">
        <v>100</v>
      </c>
      <c r="AQ698" s="32">
        <v>100</v>
      </c>
      <c r="AR698" s="67">
        <f aca="true" t="shared" si="212" ref="AR698:AR707">AM698</f>
        <v>100</v>
      </c>
      <c r="AS698" s="32"/>
      <c r="AT698" s="32">
        <v>100</v>
      </c>
      <c r="AU698" s="32">
        <v>100</v>
      </c>
      <c r="AV698" s="32"/>
      <c r="AW698" s="682">
        <v>0</v>
      </c>
      <c r="AX698" s="32">
        <v>0</v>
      </c>
      <c r="AY698" s="234">
        <v>100</v>
      </c>
      <c r="AZ698" s="32">
        <v>100</v>
      </c>
      <c r="BA698" s="32">
        <v>100</v>
      </c>
      <c r="BB698" s="32">
        <v>100</v>
      </c>
      <c r="BC698" s="234">
        <v>48</v>
      </c>
      <c r="BD698" s="234">
        <v>24</v>
      </c>
      <c r="BE698" s="731">
        <f t="shared" si="201"/>
        <v>50</v>
      </c>
      <c r="BF698" s="822">
        <v>50</v>
      </c>
      <c r="BG698" s="32">
        <v>50</v>
      </c>
      <c r="BH698" s="32">
        <v>50</v>
      </c>
    </row>
    <row r="699" spans="1:60" s="56" customFormat="1" ht="15.75">
      <c r="A699" s="159">
        <v>7</v>
      </c>
      <c r="B699" s="160">
        <v>1</v>
      </c>
      <c r="C699" s="160" t="s">
        <v>5</v>
      </c>
      <c r="D699" s="147" t="s">
        <v>3</v>
      </c>
      <c r="E699" s="387">
        <v>389</v>
      </c>
      <c r="F699" s="146" t="s">
        <v>77</v>
      </c>
      <c r="G699" s="147" t="s">
        <v>5</v>
      </c>
      <c r="H699" s="147" t="s">
        <v>5</v>
      </c>
      <c r="I699" s="147" t="s">
        <v>5</v>
      </c>
      <c r="J699" s="146" t="s">
        <v>6</v>
      </c>
      <c r="K699" s="147" t="s">
        <v>12</v>
      </c>
      <c r="L699" s="147" t="s">
        <v>24</v>
      </c>
      <c r="M699" s="147" t="s">
        <v>19</v>
      </c>
      <c r="N699" s="147"/>
      <c r="O699" s="147"/>
      <c r="P699" s="148" t="s">
        <v>7</v>
      </c>
      <c r="Q699" s="79" t="s">
        <v>148</v>
      </c>
      <c r="R699" s="32">
        <v>830</v>
      </c>
      <c r="S699" s="32">
        <v>0</v>
      </c>
      <c r="T699" s="32">
        <v>1830</v>
      </c>
      <c r="U699" s="34">
        <v>-827.01</v>
      </c>
      <c r="V699" s="34">
        <v>1180</v>
      </c>
      <c r="W699" s="143">
        <f t="shared" si="200"/>
        <v>0.644808743169399</v>
      </c>
      <c r="X699" s="32"/>
      <c r="Y699" s="32">
        <v>500</v>
      </c>
      <c r="Z699" s="32">
        <v>500</v>
      </c>
      <c r="AA699" s="32">
        <v>500</v>
      </c>
      <c r="AB699" s="32">
        <v>500</v>
      </c>
      <c r="AC699" s="23"/>
      <c r="AD699" s="23"/>
      <c r="AE699" s="32"/>
      <c r="AF699" s="32">
        <v>827.01</v>
      </c>
      <c r="AG699" s="32">
        <f t="shared" si="211"/>
        <v>500</v>
      </c>
      <c r="AH699" s="32">
        <v>120</v>
      </c>
      <c r="AI699" s="32">
        <v>6267.21</v>
      </c>
      <c r="AJ699" s="67">
        <v>120</v>
      </c>
      <c r="AK699" s="32">
        <v>654</v>
      </c>
      <c r="AL699" s="32">
        <v>644.06</v>
      </c>
      <c r="AM699" s="32">
        <v>650</v>
      </c>
      <c r="AN699" s="32">
        <v>650</v>
      </c>
      <c r="AO699" s="32">
        <v>650</v>
      </c>
      <c r="AP699" s="32">
        <v>650</v>
      </c>
      <c r="AQ699" s="32">
        <v>650</v>
      </c>
      <c r="AR699" s="67">
        <f t="shared" si="212"/>
        <v>650</v>
      </c>
      <c r="AS699" s="32">
        <v>460</v>
      </c>
      <c r="AT699" s="32">
        <v>650</v>
      </c>
      <c r="AU699" s="32">
        <v>522</v>
      </c>
      <c r="AV699" s="32">
        <v>77</v>
      </c>
      <c r="AW699" s="682">
        <v>18.3</v>
      </c>
      <c r="AX699" s="32">
        <v>0</v>
      </c>
      <c r="AY699" s="234">
        <v>500</v>
      </c>
      <c r="AZ699" s="32">
        <v>500</v>
      </c>
      <c r="BA699" s="32">
        <v>500</v>
      </c>
      <c r="BB699" s="32">
        <v>500</v>
      </c>
      <c r="BC699" s="234">
        <v>311</v>
      </c>
      <c r="BD699" s="234"/>
      <c r="BE699" s="731">
        <f t="shared" si="201"/>
        <v>0</v>
      </c>
      <c r="BF699" s="822"/>
      <c r="BG699" s="32">
        <v>500</v>
      </c>
      <c r="BH699" s="32">
        <v>500</v>
      </c>
    </row>
    <row r="700" spans="1:60" s="56" customFormat="1" ht="15.75">
      <c r="A700" s="159"/>
      <c r="B700" s="160"/>
      <c r="C700" s="160"/>
      <c r="D700" s="147"/>
      <c r="E700" s="387">
        <v>390</v>
      </c>
      <c r="F700" s="146" t="s">
        <v>77</v>
      </c>
      <c r="G700" s="147" t="s">
        <v>5</v>
      </c>
      <c r="H700" s="147" t="s">
        <v>5</v>
      </c>
      <c r="I700" s="147" t="s">
        <v>5</v>
      </c>
      <c r="J700" s="146" t="s">
        <v>6</v>
      </c>
      <c r="K700" s="147" t="s">
        <v>12</v>
      </c>
      <c r="L700" s="147" t="s">
        <v>24</v>
      </c>
      <c r="M700" s="147" t="s">
        <v>19</v>
      </c>
      <c r="N700" s="147">
        <v>3</v>
      </c>
      <c r="O700" s="147"/>
      <c r="P700" s="274">
        <v>41</v>
      </c>
      <c r="Q700" s="79" t="s">
        <v>773</v>
      </c>
      <c r="R700" s="32"/>
      <c r="S700" s="32"/>
      <c r="T700" s="32"/>
      <c r="U700" s="34"/>
      <c r="V700" s="34"/>
      <c r="W700" s="143"/>
      <c r="X700" s="32"/>
      <c r="Y700" s="32"/>
      <c r="Z700" s="32"/>
      <c r="AA700" s="32"/>
      <c r="AB700" s="32"/>
      <c r="AC700" s="23"/>
      <c r="AD700" s="23"/>
      <c r="AE700" s="32"/>
      <c r="AF700" s="32"/>
      <c r="AG700" s="32"/>
      <c r="AH700" s="32"/>
      <c r="AI700" s="32"/>
      <c r="AJ700" s="67"/>
      <c r="AK700" s="32"/>
      <c r="AL700" s="32"/>
      <c r="AM700" s="32"/>
      <c r="AN700" s="32"/>
      <c r="AO700" s="32"/>
      <c r="AP700" s="32"/>
      <c r="AQ700" s="32"/>
      <c r="AR700" s="67"/>
      <c r="AS700" s="32"/>
      <c r="AT700" s="32"/>
      <c r="AU700" s="32"/>
      <c r="AV700" s="32"/>
      <c r="AW700" s="682"/>
      <c r="AX700" s="32"/>
      <c r="AY700" s="708"/>
      <c r="AZ700" s="32"/>
      <c r="BA700" s="670"/>
      <c r="BB700" s="670"/>
      <c r="BC700" s="602">
        <v>200</v>
      </c>
      <c r="BD700" s="708">
        <v>200</v>
      </c>
      <c r="BE700" s="731">
        <f t="shared" si="201"/>
        <v>100</v>
      </c>
      <c r="BF700" s="822"/>
      <c r="BG700" s="32"/>
      <c r="BH700" s="67"/>
    </row>
    <row r="701" spans="1:60" s="56" customFormat="1" ht="15.75">
      <c r="A701" s="159"/>
      <c r="B701" s="160"/>
      <c r="C701" s="160"/>
      <c r="D701" s="147"/>
      <c r="E701" s="387">
        <v>391</v>
      </c>
      <c r="F701" s="146" t="s">
        <v>77</v>
      </c>
      <c r="G701" s="147" t="s">
        <v>5</v>
      </c>
      <c r="H701" s="147" t="s">
        <v>5</v>
      </c>
      <c r="I701" s="147" t="s">
        <v>5</v>
      </c>
      <c r="J701" s="146" t="s">
        <v>6</v>
      </c>
      <c r="K701" s="147" t="s">
        <v>12</v>
      </c>
      <c r="L701" s="147" t="s">
        <v>24</v>
      </c>
      <c r="M701" s="147" t="s">
        <v>19</v>
      </c>
      <c r="N701" s="147"/>
      <c r="O701" s="147"/>
      <c r="P701" s="764">
        <v>46</v>
      </c>
      <c r="Q701" s="79" t="s">
        <v>148</v>
      </c>
      <c r="R701" s="32"/>
      <c r="S701" s="32"/>
      <c r="T701" s="32"/>
      <c r="U701" s="34"/>
      <c r="V701" s="34"/>
      <c r="W701" s="143"/>
      <c r="X701" s="32"/>
      <c r="Y701" s="32"/>
      <c r="Z701" s="32"/>
      <c r="AA701" s="32"/>
      <c r="AB701" s="32"/>
      <c r="AC701" s="23"/>
      <c r="AD701" s="23"/>
      <c r="AE701" s="32"/>
      <c r="AF701" s="32"/>
      <c r="AG701" s="32"/>
      <c r="AH701" s="32"/>
      <c r="AI701" s="32"/>
      <c r="AJ701" s="67"/>
      <c r="AK701" s="32"/>
      <c r="AL701" s="32"/>
      <c r="AM701" s="32"/>
      <c r="AN701" s="32"/>
      <c r="AO701" s="32"/>
      <c r="AP701" s="32"/>
      <c r="AQ701" s="32"/>
      <c r="AR701" s="67"/>
      <c r="AS701" s="32"/>
      <c r="AT701" s="32"/>
      <c r="AU701" s="32"/>
      <c r="AV701" s="32">
        <v>1093.2</v>
      </c>
      <c r="AW701" s="682">
        <v>99.9</v>
      </c>
      <c r="AX701" s="32">
        <v>1093.2</v>
      </c>
      <c r="AY701" s="234"/>
      <c r="AZ701" s="32"/>
      <c r="BA701" s="32"/>
      <c r="BB701" s="32"/>
      <c r="BC701" s="234"/>
      <c r="BD701" s="234"/>
      <c r="BE701" s="731"/>
      <c r="BF701" s="822"/>
      <c r="BG701" s="32"/>
      <c r="BH701" s="67"/>
    </row>
    <row r="702" spans="1:60" ht="15.75" customHeight="1">
      <c r="A702" s="159">
        <v>7</v>
      </c>
      <c r="B702" s="160">
        <v>1</v>
      </c>
      <c r="C702" s="160" t="s">
        <v>5</v>
      </c>
      <c r="D702" s="147" t="s">
        <v>3</v>
      </c>
      <c r="E702" s="387">
        <v>392</v>
      </c>
      <c r="F702" s="146" t="s">
        <v>77</v>
      </c>
      <c r="G702" s="147" t="s">
        <v>5</v>
      </c>
      <c r="H702" s="147" t="s">
        <v>5</v>
      </c>
      <c r="I702" s="147" t="s">
        <v>5</v>
      </c>
      <c r="J702" s="146" t="s">
        <v>6</v>
      </c>
      <c r="K702" s="147" t="s">
        <v>12</v>
      </c>
      <c r="L702" s="147" t="s">
        <v>24</v>
      </c>
      <c r="M702" s="147" t="s">
        <v>34</v>
      </c>
      <c r="N702" s="147"/>
      <c r="O702" s="147"/>
      <c r="P702" s="148" t="s">
        <v>7</v>
      </c>
      <c r="Q702" s="79" t="s">
        <v>618</v>
      </c>
      <c r="R702" s="32">
        <v>200</v>
      </c>
      <c r="S702" s="32">
        <v>0</v>
      </c>
      <c r="T702" s="32">
        <v>200</v>
      </c>
      <c r="U702" s="34">
        <v>-203.43</v>
      </c>
      <c r="V702" s="34">
        <v>0</v>
      </c>
      <c r="W702" s="143">
        <f t="shared" si="200"/>
        <v>0</v>
      </c>
      <c r="X702" s="32">
        <v>-200</v>
      </c>
      <c r="Y702" s="32">
        <v>200</v>
      </c>
      <c r="Z702" s="32">
        <v>200</v>
      </c>
      <c r="AA702" s="32">
        <v>200</v>
      </c>
      <c r="AB702" s="32">
        <v>200</v>
      </c>
      <c r="AC702" s="23"/>
      <c r="AD702" s="23"/>
      <c r="AE702" s="32"/>
      <c r="AF702" s="32">
        <v>203.43</v>
      </c>
      <c r="AG702" s="32">
        <f t="shared" si="211"/>
        <v>200</v>
      </c>
      <c r="AH702" s="32">
        <v>95.95</v>
      </c>
      <c r="AI702" s="32">
        <v>46.02</v>
      </c>
      <c r="AJ702" s="67">
        <f aca="true" t="shared" si="213" ref="AJ702:AJ707">AG702</f>
        <v>200</v>
      </c>
      <c r="AK702" s="32">
        <v>100</v>
      </c>
      <c r="AL702" s="32">
        <v>92.28</v>
      </c>
      <c r="AM702" s="32">
        <v>100</v>
      </c>
      <c r="AN702" s="32">
        <v>100</v>
      </c>
      <c r="AO702" s="32">
        <v>100</v>
      </c>
      <c r="AP702" s="32">
        <v>100</v>
      </c>
      <c r="AQ702" s="32">
        <v>100</v>
      </c>
      <c r="AR702" s="67">
        <f t="shared" si="212"/>
        <v>100</v>
      </c>
      <c r="AS702" s="32"/>
      <c r="AT702" s="32">
        <v>100</v>
      </c>
      <c r="AU702" s="32">
        <v>65</v>
      </c>
      <c r="AV702" s="32">
        <v>116.33</v>
      </c>
      <c r="AW702" s="682">
        <v>99.4</v>
      </c>
      <c r="AX702" s="32">
        <v>116.33</v>
      </c>
      <c r="AY702" s="234">
        <v>100</v>
      </c>
      <c r="AZ702" s="32">
        <v>100</v>
      </c>
      <c r="BA702" s="32">
        <v>100</v>
      </c>
      <c r="BB702" s="32">
        <v>100</v>
      </c>
      <c r="BC702" s="234">
        <v>100</v>
      </c>
      <c r="BD702" s="234">
        <v>100.02</v>
      </c>
      <c r="BE702" s="731">
        <f t="shared" si="201"/>
        <v>100.02</v>
      </c>
      <c r="BF702" s="822">
        <v>100</v>
      </c>
      <c r="BG702" s="33">
        <v>100</v>
      </c>
      <c r="BH702" s="33">
        <v>100</v>
      </c>
    </row>
    <row r="703" spans="1:60" s="112" customFormat="1" ht="15" customHeight="1" hidden="1">
      <c r="A703" s="12">
        <v>7</v>
      </c>
      <c r="B703" s="13">
        <v>1</v>
      </c>
      <c r="C703" s="13" t="s">
        <v>5</v>
      </c>
      <c r="D703" s="11" t="s">
        <v>3</v>
      </c>
      <c r="E703" s="387">
        <v>393</v>
      </c>
      <c r="F703" s="10" t="s">
        <v>77</v>
      </c>
      <c r="G703" s="11" t="s">
        <v>5</v>
      </c>
      <c r="H703" s="11" t="s">
        <v>5</v>
      </c>
      <c r="I703" s="11" t="s">
        <v>5</v>
      </c>
      <c r="J703" s="10" t="s">
        <v>6</v>
      </c>
      <c r="K703" s="11" t="s">
        <v>12</v>
      </c>
      <c r="L703" s="11" t="s">
        <v>24</v>
      </c>
      <c r="M703" s="144" t="s">
        <v>48</v>
      </c>
      <c r="N703" s="11"/>
      <c r="O703" s="11"/>
      <c r="P703" s="22" t="s">
        <v>7</v>
      </c>
      <c r="Q703" s="79" t="s">
        <v>388</v>
      </c>
      <c r="R703" s="32">
        <v>0</v>
      </c>
      <c r="S703" s="32">
        <v>0</v>
      </c>
      <c r="T703" s="33">
        <v>0</v>
      </c>
      <c r="U703" s="34">
        <v>-107.55</v>
      </c>
      <c r="V703" s="34">
        <v>220</v>
      </c>
      <c r="W703" s="143" t="e">
        <f t="shared" si="200"/>
        <v>#DIV/0!</v>
      </c>
      <c r="X703" s="32">
        <v>220</v>
      </c>
      <c r="Y703" s="32"/>
      <c r="Z703" s="32"/>
      <c r="AA703" s="32"/>
      <c r="AB703" s="32"/>
      <c r="AC703" s="4"/>
      <c r="AD703" s="4"/>
      <c r="AE703" s="32"/>
      <c r="AF703" s="32"/>
      <c r="AG703" s="32">
        <f t="shared" si="211"/>
        <v>0</v>
      </c>
      <c r="AH703" s="32">
        <v>250</v>
      </c>
      <c r="AI703" s="32"/>
      <c r="AJ703" s="67">
        <f t="shared" si="213"/>
        <v>0</v>
      </c>
      <c r="AK703" s="32"/>
      <c r="AL703" s="32"/>
      <c r="AM703" s="32">
        <v>0</v>
      </c>
      <c r="AN703" s="32">
        <v>0</v>
      </c>
      <c r="AO703" s="32">
        <v>0</v>
      </c>
      <c r="AP703" s="32">
        <v>0</v>
      </c>
      <c r="AQ703" s="32"/>
      <c r="AR703" s="67">
        <f t="shared" si="212"/>
        <v>0</v>
      </c>
      <c r="AS703" s="32"/>
      <c r="AT703" s="32"/>
      <c r="AU703" s="32"/>
      <c r="AV703" s="32"/>
      <c r="AW703" s="682"/>
      <c r="AX703" s="32"/>
      <c r="AY703" s="234"/>
      <c r="AZ703" s="32"/>
      <c r="BA703" s="32"/>
      <c r="BB703" s="32"/>
      <c r="BC703" s="234"/>
      <c r="BD703" s="234"/>
      <c r="BE703" s="731" t="e">
        <f t="shared" si="201"/>
        <v>#DIV/0!</v>
      </c>
      <c r="BF703" s="845"/>
      <c r="BG703" s="846"/>
      <c r="BH703" s="879"/>
    </row>
    <row r="704" spans="1:60" s="1" customFormat="1" ht="15" customHeight="1" hidden="1">
      <c r="A704" s="12">
        <v>7</v>
      </c>
      <c r="B704" s="13">
        <v>1</v>
      </c>
      <c r="C704" s="13" t="s">
        <v>5</v>
      </c>
      <c r="D704" s="11" t="s">
        <v>3</v>
      </c>
      <c r="E704" s="387">
        <v>394</v>
      </c>
      <c r="F704" s="10" t="s">
        <v>77</v>
      </c>
      <c r="G704" s="11" t="s">
        <v>5</v>
      </c>
      <c r="H704" s="11" t="s">
        <v>5</v>
      </c>
      <c r="I704" s="11" t="s">
        <v>5</v>
      </c>
      <c r="J704" s="10" t="s">
        <v>6</v>
      </c>
      <c r="K704" s="11" t="s">
        <v>12</v>
      </c>
      <c r="L704" s="11" t="s">
        <v>24</v>
      </c>
      <c r="M704" s="11" t="s">
        <v>56</v>
      </c>
      <c r="N704" s="11"/>
      <c r="O704" s="11"/>
      <c r="P704" s="22" t="s">
        <v>7</v>
      </c>
      <c r="Q704" s="79" t="s">
        <v>149</v>
      </c>
      <c r="R704" s="32">
        <v>110</v>
      </c>
      <c r="S704" s="32">
        <v>0</v>
      </c>
      <c r="T704" s="33">
        <f>R704+S704</f>
        <v>110</v>
      </c>
      <c r="U704" s="34">
        <v>-107.55</v>
      </c>
      <c r="V704" s="34">
        <v>0</v>
      </c>
      <c r="W704" s="143">
        <f t="shared" si="200"/>
        <v>0</v>
      </c>
      <c r="X704" s="32">
        <v>-110</v>
      </c>
      <c r="Y704" s="32"/>
      <c r="Z704" s="32"/>
      <c r="AA704" s="32"/>
      <c r="AB704" s="32"/>
      <c r="AC704" s="4"/>
      <c r="AD704" s="4"/>
      <c r="AE704" s="32"/>
      <c r="AF704" s="32">
        <v>107.55</v>
      </c>
      <c r="AG704" s="32">
        <f t="shared" si="211"/>
        <v>0</v>
      </c>
      <c r="AH704" s="32"/>
      <c r="AI704" s="32"/>
      <c r="AJ704" s="67">
        <f t="shared" si="213"/>
        <v>0</v>
      </c>
      <c r="AK704" s="32">
        <f>AJ704</f>
        <v>0</v>
      </c>
      <c r="AL704" s="32"/>
      <c r="AM704" s="32">
        <f>AK704</f>
        <v>0</v>
      </c>
      <c r="AN704" s="32">
        <f>AL704</f>
        <v>0</v>
      </c>
      <c r="AO704" s="32">
        <f>AM704</f>
        <v>0</v>
      </c>
      <c r="AP704" s="32">
        <f>AN704</f>
        <v>0</v>
      </c>
      <c r="AQ704" s="32"/>
      <c r="AR704" s="67">
        <f t="shared" si="212"/>
        <v>0</v>
      </c>
      <c r="AS704" s="32"/>
      <c r="AT704" s="32"/>
      <c r="AU704" s="32"/>
      <c r="AV704" s="32"/>
      <c r="AW704" s="682"/>
      <c r="AX704" s="32"/>
      <c r="AY704" s="234"/>
      <c r="AZ704" s="32"/>
      <c r="BA704" s="32"/>
      <c r="BB704" s="32"/>
      <c r="BC704" s="234"/>
      <c r="BD704" s="234"/>
      <c r="BE704" s="731" t="e">
        <f t="shared" si="201"/>
        <v>#DIV/0!</v>
      </c>
      <c r="BF704" s="822"/>
      <c r="BG704" s="33"/>
      <c r="BH704" s="833"/>
    </row>
    <row r="705" spans="1:60" s="1" customFormat="1" ht="15.75">
      <c r="A705" s="12">
        <v>7</v>
      </c>
      <c r="B705" s="13">
        <v>1</v>
      </c>
      <c r="C705" s="13" t="s">
        <v>5</v>
      </c>
      <c r="D705" s="11" t="s">
        <v>3</v>
      </c>
      <c r="E705" s="387">
        <v>395</v>
      </c>
      <c r="F705" s="10" t="s">
        <v>77</v>
      </c>
      <c r="G705" s="11" t="s">
        <v>5</v>
      </c>
      <c r="H705" s="11" t="s">
        <v>5</v>
      </c>
      <c r="I705" s="11" t="s">
        <v>5</v>
      </c>
      <c r="J705" s="10" t="s">
        <v>6</v>
      </c>
      <c r="K705" s="11" t="s">
        <v>12</v>
      </c>
      <c r="L705" s="11" t="s">
        <v>24</v>
      </c>
      <c r="M705" s="11" t="s">
        <v>38</v>
      </c>
      <c r="N705" s="11"/>
      <c r="O705" s="11"/>
      <c r="P705" s="22" t="s">
        <v>7</v>
      </c>
      <c r="Q705" s="79" t="s">
        <v>150</v>
      </c>
      <c r="R705" s="32">
        <v>670</v>
      </c>
      <c r="S705" s="32">
        <v>0</v>
      </c>
      <c r="T705" s="33">
        <v>670</v>
      </c>
      <c r="U705" s="34">
        <v>-671.11</v>
      </c>
      <c r="V705" s="34">
        <v>459.3</v>
      </c>
      <c r="W705" s="143">
        <f t="shared" si="200"/>
        <v>0.6855223880597016</v>
      </c>
      <c r="X705" s="32"/>
      <c r="Y705" s="32">
        <v>670</v>
      </c>
      <c r="Z705" s="32">
        <v>670</v>
      </c>
      <c r="AA705" s="32">
        <v>670</v>
      </c>
      <c r="AB705" s="32">
        <v>670</v>
      </c>
      <c r="AC705" s="4"/>
      <c r="AD705" s="4"/>
      <c r="AE705" s="32"/>
      <c r="AF705" s="32">
        <v>671.11</v>
      </c>
      <c r="AG705" s="32">
        <f t="shared" si="211"/>
        <v>670</v>
      </c>
      <c r="AH705" s="32">
        <v>650.52</v>
      </c>
      <c r="AI705" s="32">
        <v>705.68</v>
      </c>
      <c r="AJ705" s="67">
        <f t="shared" si="213"/>
        <v>670</v>
      </c>
      <c r="AK705" s="32">
        <v>710</v>
      </c>
      <c r="AL705" s="32">
        <v>777.47</v>
      </c>
      <c r="AM705" s="32">
        <v>900</v>
      </c>
      <c r="AN705" s="32">
        <v>900</v>
      </c>
      <c r="AO705" s="32">
        <v>900</v>
      </c>
      <c r="AP705" s="32">
        <v>900</v>
      </c>
      <c r="AQ705" s="32">
        <v>900</v>
      </c>
      <c r="AR705" s="67">
        <f t="shared" si="212"/>
        <v>900</v>
      </c>
      <c r="AS705" s="32">
        <v>941.73</v>
      </c>
      <c r="AT705" s="32">
        <v>900</v>
      </c>
      <c r="AU705" s="32">
        <v>950</v>
      </c>
      <c r="AV705" s="32">
        <v>959.1</v>
      </c>
      <c r="AW705" s="682">
        <v>95.9</v>
      </c>
      <c r="AX705" s="32">
        <v>591.32</v>
      </c>
      <c r="AY705" s="234">
        <v>1000</v>
      </c>
      <c r="AZ705" s="32">
        <v>1000</v>
      </c>
      <c r="BA705" s="32">
        <v>1000</v>
      </c>
      <c r="BB705" s="32">
        <v>1000</v>
      </c>
      <c r="BC705" s="234">
        <v>1000</v>
      </c>
      <c r="BD705" s="234">
        <v>818.74</v>
      </c>
      <c r="BE705" s="731">
        <f t="shared" si="201"/>
        <v>81.874</v>
      </c>
      <c r="BF705" s="822">
        <v>1000</v>
      </c>
      <c r="BG705" s="33">
        <v>1000</v>
      </c>
      <c r="BH705" s="33">
        <v>1000</v>
      </c>
    </row>
    <row r="706" spans="1:60" ht="15.75" customHeight="1">
      <c r="A706" s="12">
        <v>7</v>
      </c>
      <c r="B706" s="13">
        <v>1</v>
      </c>
      <c r="C706" s="13" t="s">
        <v>5</v>
      </c>
      <c r="D706" s="11" t="s">
        <v>3</v>
      </c>
      <c r="E706" s="387">
        <v>396</v>
      </c>
      <c r="F706" s="10" t="s">
        <v>77</v>
      </c>
      <c r="G706" s="11" t="s">
        <v>5</v>
      </c>
      <c r="H706" s="11" t="s">
        <v>5</v>
      </c>
      <c r="I706" s="11" t="s">
        <v>5</v>
      </c>
      <c r="J706" s="10" t="s">
        <v>6</v>
      </c>
      <c r="K706" s="11" t="s">
        <v>12</v>
      </c>
      <c r="L706" s="11" t="s">
        <v>24</v>
      </c>
      <c r="M706" s="11" t="s">
        <v>64</v>
      </c>
      <c r="N706" s="11"/>
      <c r="O706" s="11"/>
      <c r="P706" s="22" t="s">
        <v>7</v>
      </c>
      <c r="Q706" s="79" t="s">
        <v>682</v>
      </c>
      <c r="R706" s="32">
        <v>5100</v>
      </c>
      <c r="S706" s="32">
        <v>0</v>
      </c>
      <c r="T706" s="33">
        <v>5100</v>
      </c>
      <c r="U706" s="34">
        <v>-3711</v>
      </c>
      <c r="V706" s="34">
        <v>4058.48</v>
      </c>
      <c r="W706" s="143">
        <f t="shared" si="200"/>
        <v>0.7957803921568628</v>
      </c>
      <c r="X706" s="32">
        <v>1700</v>
      </c>
      <c r="Y706" s="32">
        <v>5100</v>
      </c>
      <c r="Z706" s="32">
        <v>5100</v>
      </c>
      <c r="AA706" s="32">
        <v>5100</v>
      </c>
      <c r="AB706" s="32">
        <v>5100</v>
      </c>
      <c r="AE706" s="32"/>
      <c r="AF706" s="32">
        <v>3711</v>
      </c>
      <c r="AG706" s="32">
        <f t="shared" si="211"/>
        <v>5100</v>
      </c>
      <c r="AH706" s="32">
        <v>4723.45</v>
      </c>
      <c r="AI706" s="32">
        <v>7775.75</v>
      </c>
      <c r="AJ706" s="67">
        <f t="shared" si="213"/>
        <v>5100</v>
      </c>
      <c r="AK706" s="32">
        <v>5200</v>
      </c>
      <c r="AL706" s="32">
        <v>4947.61</v>
      </c>
      <c r="AM706" s="32">
        <v>5000</v>
      </c>
      <c r="AN706" s="32">
        <v>5000</v>
      </c>
      <c r="AO706" s="32">
        <v>5000</v>
      </c>
      <c r="AP706" s="32">
        <v>5000</v>
      </c>
      <c r="AQ706" s="32">
        <v>5000</v>
      </c>
      <c r="AR706" s="67">
        <f t="shared" si="212"/>
        <v>5000</v>
      </c>
      <c r="AS706" s="32">
        <v>4656.03</v>
      </c>
      <c r="AT706" s="32">
        <v>5000</v>
      </c>
      <c r="AU706" s="32">
        <v>4850</v>
      </c>
      <c r="AV706" s="32">
        <v>4423.2</v>
      </c>
      <c r="AW706" s="682">
        <v>88.5</v>
      </c>
      <c r="AX706" s="32">
        <v>2813</v>
      </c>
      <c r="AY706" s="234">
        <v>5000</v>
      </c>
      <c r="AZ706" s="32">
        <v>5000</v>
      </c>
      <c r="BA706" s="32">
        <v>5000</v>
      </c>
      <c r="BB706" s="32">
        <v>5000</v>
      </c>
      <c r="BC706" s="234">
        <v>5000</v>
      </c>
      <c r="BD706" s="234">
        <v>4015.75</v>
      </c>
      <c r="BE706" s="731">
        <f t="shared" si="201"/>
        <v>80.315</v>
      </c>
      <c r="BF706" s="822">
        <v>5200</v>
      </c>
      <c r="BG706" s="33">
        <v>5200</v>
      </c>
      <c r="BH706" s="33">
        <v>5200</v>
      </c>
    </row>
    <row r="707" spans="1:60" ht="15.75">
      <c r="A707" s="12">
        <v>7</v>
      </c>
      <c r="B707" s="13">
        <v>1</v>
      </c>
      <c r="C707" s="13" t="s">
        <v>5</v>
      </c>
      <c r="D707" s="11" t="s">
        <v>3</v>
      </c>
      <c r="E707" s="189">
        <v>397</v>
      </c>
      <c r="F707" s="10" t="s">
        <v>77</v>
      </c>
      <c r="G707" s="11" t="s">
        <v>5</v>
      </c>
      <c r="H707" s="11" t="s">
        <v>5</v>
      </c>
      <c r="I707" s="11" t="s">
        <v>5</v>
      </c>
      <c r="J707" s="108" t="s">
        <v>6</v>
      </c>
      <c r="K707" s="109" t="s">
        <v>12</v>
      </c>
      <c r="L707" s="109" t="s">
        <v>24</v>
      </c>
      <c r="M707" s="109" t="s">
        <v>67</v>
      </c>
      <c r="N707" s="109"/>
      <c r="O707" s="109"/>
      <c r="P707" s="22" t="s">
        <v>7</v>
      </c>
      <c r="Q707" s="79" t="s">
        <v>151</v>
      </c>
      <c r="R707" s="32">
        <v>350</v>
      </c>
      <c r="S707" s="32">
        <v>0</v>
      </c>
      <c r="T707" s="33">
        <v>350</v>
      </c>
      <c r="U707" s="34">
        <v>-345.04</v>
      </c>
      <c r="V707" s="34">
        <v>291.96</v>
      </c>
      <c r="W707" s="143">
        <f t="shared" si="200"/>
        <v>0.8341714285714286</v>
      </c>
      <c r="X707" s="32"/>
      <c r="Y707" s="32">
        <v>350</v>
      </c>
      <c r="Z707" s="32">
        <v>350</v>
      </c>
      <c r="AA707" s="32">
        <v>350</v>
      </c>
      <c r="AB707" s="32">
        <v>350</v>
      </c>
      <c r="AE707" s="32"/>
      <c r="AF707" s="32">
        <v>345.04</v>
      </c>
      <c r="AG707" s="32">
        <f t="shared" si="211"/>
        <v>350</v>
      </c>
      <c r="AH707" s="32">
        <v>351.68</v>
      </c>
      <c r="AI707" s="32">
        <v>345.04</v>
      </c>
      <c r="AJ707" s="67">
        <f t="shared" si="213"/>
        <v>350</v>
      </c>
      <c r="AK707" s="32">
        <f>AJ707</f>
        <v>350</v>
      </c>
      <c r="AL707" s="32">
        <v>345.04</v>
      </c>
      <c r="AM707" s="32">
        <f>AK707</f>
        <v>350</v>
      </c>
      <c r="AN707" s="32">
        <f>AM707</f>
        <v>350</v>
      </c>
      <c r="AO707" s="32">
        <f>AN707</f>
        <v>350</v>
      </c>
      <c r="AP707" s="32">
        <f>AO707</f>
        <v>350</v>
      </c>
      <c r="AQ707" s="32">
        <v>350</v>
      </c>
      <c r="AR707" s="67">
        <f t="shared" si="212"/>
        <v>350</v>
      </c>
      <c r="AS707" s="32">
        <v>345.14</v>
      </c>
      <c r="AT707" s="32">
        <v>350</v>
      </c>
      <c r="AU707" s="32">
        <v>346</v>
      </c>
      <c r="AV707" s="32">
        <v>351.8</v>
      </c>
      <c r="AW707" s="682">
        <v>100.5</v>
      </c>
      <c r="AX707" s="32">
        <v>232.32</v>
      </c>
      <c r="AY707" s="234">
        <v>350</v>
      </c>
      <c r="AZ707" s="32">
        <v>350</v>
      </c>
      <c r="BA707" s="32">
        <v>350</v>
      </c>
      <c r="BB707" s="32">
        <v>350</v>
      </c>
      <c r="BC707" s="234">
        <v>372</v>
      </c>
      <c r="BD707" s="234">
        <v>112.83</v>
      </c>
      <c r="BE707" s="731">
        <f t="shared" si="201"/>
        <v>30.33064516129032</v>
      </c>
      <c r="BF707" s="822">
        <v>375</v>
      </c>
      <c r="BG707" s="33">
        <v>375</v>
      </c>
      <c r="BH707" s="33">
        <v>375</v>
      </c>
    </row>
    <row r="708" spans="1:60" ht="15.75">
      <c r="A708" s="159">
        <v>7</v>
      </c>
      <c r="B708" s="160">
        <v>1</v>
      </c>
      <c r="C708" s="160" t="s">
        <v>5</v>
      </c>
      <c r="D708" s="147" t="s">
        <v>10</v>
      </c>
      <c r="E708" s="385">
        <v>398</v>
      </c>
      <c r="F708" s="38" t="s">
        <v>77</v>
      </c>
      <c r="G708" s="37" t="s">
        <v>5</v>
      </c>
      <c r="H708" s="37" t="s">
        <v>5</v>
      </c>
      <c r="I708" s="342" t="s">
        <v>5</v>
      </c>
      <c r="J708" s="134" t="s">
        <v>6</v>
      </c>
      <c r="K708" s="134" t="s">
        <v>12</v>
      </c>
      <c r="L708" s="134"/>
      <c r="M708" s="134"/>
      <c r="N708" s="134"/>
      <c r="O708" s="134"/>
      <c r="P708" s="39"/>
      <c r="Q708" s="355" t="s">
        <v>188</v>
      </c>
      <c r="R708" s="134">
        <f>SUM(R682:R707)</f>
        <v>18940</v>
      </c>
      <c r="S708" s="134">
        <f>SUM(S682:S707)</f>
        <v>0</v>
      </c>
      <c r="T708" s="134">
        <f>SUM(T682:T707)</f>
        <v>42190</v>
      </c>
      <c r="U708" s="134">
        <f>SUM(U682:U707)</f>
        <v>-11978.150000000001</v>
      </c>
      <c r="V708" s="134">
        <f>SUM(V682:V707)</f>
        <v>35632.630000000005</v>
      </c>
      <c r="W708" s="134">
        <f t="shared" si="200"/>
        <v>0.8445752547997157</v>
      </c>
      <c r="X708" s="134">
        <f>SUM(X682:X707)</f>
        <v>3480</v>
      </c>
      <c r="Y708" s="134">
        <f>SUM(Y682:Y707)</f>
        <v>18000</v>
      </c>
      <c r="Z708" s="134">
        <f>SUM(Z682:Z707)</f>
        <v>18000</v>
      </c>
      <c r="AA708" s="134">
        <f>SUM(AA682:AA707)</f>
        <v>17500</v>
      </c>
      <c r="AB708" s="134">
        <f>SUM(AB682:AB707)</f>
        <v>17500</v>
      </c>
      <c r="AC708" s="134"/>
      <c r="AD708" s="134"/>
      <c r="AE708" s="134">
        <f aca="true" t="shared" si="214" ref="AE708:AV708">SUM(AE682:AE707)</f>
        <v>0</v>
      </c>
      <c r="AF708" s="134">
        <f t="shared" si="214"/>
        <v>11779.900000000001</v>
      </c>
      <c r="AG708" s="134">
        <f t="shared" si="214"/>
        <v>22275</v>
      </c>
      <c r="AH708" s="40">
        <f t="shared" si="214"/>
        <v>22252.809999999998</v>
      </c>
      <c r="AI708" s="40">
        <f t="shared" si="214"/>
        <v>28476.090000000004</v>
      </c>
      <c r="AJ708" s="360">
        <f t="shared" si="214"/>
        <v>22760</v>
      </c>
      <c r="AK708" s="40">
        <f t="shared" si="214"/>
        <v>22136</v>
      </c>
      <c r="AL708" s="360">
        <f t="shared" si="214"/>
        <v>20565.43</v>
      </c>
      <c r="AM708" s="40">
        <f t="shared" si="214"/>
        <v>21797</v>
      </c>
      <c r="AN708" s="40">
        <f t="shared" si="214"/>
        <v>22997</v>
      </c>
      <c r="AO708" s="40">
        <f t="shared" si="214"/>
        <v>24021</v>
      </c>
      <c r="AP708" s="40">
        <f t="shared" si="214"/>
        <v>24021</v>
      </c>
      <c r="AQ708" s="40">
        <f t="shared" si="214"/>
        <v>24177</v>
      </c>
      <c r="AR708" s="181">
        <f t="shared" si="214"/>
        <v>19897</v>
      </c>
      <c r="AS708" s="40">
        <f t="shared" si="214"/>
        <v>21559.63</v>
      </c>
      <c r="AT708" s="180">
        <f t="shared" si="214"/>
        <v>20226</v>
      </c>
      <c r="AU708" s="180">
        <f t="shared" si="214"/>
        <v>18381.379999999997</v>
      </c>
      <c r="AV708" s="40">
        <f t="shared" si="214"/>
        <v>18444.97</v>
      </c>
      <c r="AW708" s="40"/>
      <c r="AX708" s="40">
        <f aca="true" t="shared" si="215" ref="AX708:BH708">SUM(AX682:AX707)</f>
        <v>12602.05</v>
      </c>
      <c r="AY708" s="40">
        <f t="shared" si="215"/>
        <v>18570</v>
      </c>
      <c r="AZ708" s="40">
        <f t="shared" si="215"/>
        <v>18801</v>
      </c>
      <c r="BA708" s="40">
        <f t="shared" si="215"/>
        <v>18570</v>
      </c>
      <c r="BB708" s="40">
        <f t="shared" si="215"/>
        <v>18570</v>
      </c>
      <c r="BC708" s="40">
        <f t="shared" si="215"/>
        <v>18770</v>
      </c>
      <c r="BD708" s="40">
        <f t="shared" si="215"/>
        <v>12513.470000000001</v>
      </c>
      <c r="BE708" s="40" t="e">
        <f t="shared" si="215"/>
        <v>#DIV/0!</v>
      </c>
      <c r="BF708" s="40">
        <f t="shared" si="215"/>
        <v>16578</v>
      </c>
      <c r="BG708" s="40">
        <f t="shared" si="215"/>
        <v>17358</v>
      </c>
      <c r="BH708" s="40">
        <f t="shared" si="215"/>
        <v>17417</v>
      </c>
    </row>
    <row r="709" spans="1:60" ht="15.75" customHeight="1">
      <c r="A709" s="159">
        <v>7</v>
      </c>
      <c r="B709" s="160">
        <v>1</v>
      </c>
      <c r="C709" s="160" t="s">
        <v>5</v>
      </c>
      <c r="D709" s="147" t="s">
        <v>10</v>
      </c>
      <c r="E709" s="385">
        <v>399</v>
      </c>
      <c r="F709" s="38" t="s">
        <v>77</v>
      </c>
      <c r="G709" s="37" t="s">
        <v>5</v>
      </c>
      <c r="H709" s="37" t="s">
        <v>5</v>
      </c>
      <c r="I709" s="342" t="s">
        <v>5</v>
      </c>
      <c r="J709" s="38" t="s">
        <v>6</v>
      </c>
      <c r="K709" s="37"/>
      <c r="L709" s="37"/>
      <c r="M709" s="37"/>
      <c r="N709" s="37"/>
      <c r="O709" s="37"/>
      <c r="P709" s="256"/>
      <c r="Q709" s="39" t="s">
        <v>191</v>
      </c>
      <c r="R709" s="134">
        <f>R671+R681+R708</f>
        <v>93580</v>
      </c>
      <c r="S709" s="134">
        <f>S671+S681+S708</f>
        <v>0</v>
      </c>
      <c r="T709" s="134">
        <f>T671+T681+T708</f>
        <v>116830</v>
      </c>
      <c r="U709" s="134">
        <f>U671+U681+U708</f>
        <v>-87496.31</v>
      </c>
      <c r="V709" s="134">
        <f>V671+V681+V708</f>
        <v>88374.91</v>
      </c>
      <c r="W709" s="134">
        <f t="shared" si="200"/>
        <v>0.7564402122742446</v>
      </c>
      <c r="X709" s="134">
        <f>X671+X681+X708</f>
        <v>3480</v>
      </c>
      <c r="Y709" s="134">
        <f>Y671+Y681+Y708</f>
        <v>93760</v>
      </c>
      <c r="Z709" s="134">
        <f>Z671+Z681+Z708</f>
        <v>93760</v>
      </c>
      <c r="AA709" s="134">
        <f>AA671+AA681+AA708</f>
        <v>93260</v>
      </c>
      <c r="AB709" s="134">
        <f>AB671+AB681+AB708</f>
        <v>93260</v>
      </c>
      <c r="AC709" s="134"/>
      <c r="AD709" s="134"/>
      <c r="AE709" s="134">
        <f aca="true" t="shared" si="216" ref="AE709:AV709">AE671+AE681+AE708</f>
        <v>0</v>
      </c>
      <c r="AF709" s="134">
        <f t="shared" si="216"/>
        <v>82300.16</v>
      </c>
      <c r="AG709" s="134">
        <f t="shared" si="216"/>
        <v>92935</v>
      </c>
      <c r="AH709" s="40">
        <f t="shared" si="216"/>
        <v>89517.12</v>
      </c>
      <c r="AI709" s="40">
        <f t="shared" si="216"/>
        <v>101923.58000000002</v>
      </c>
      <c r="AJ709" s="360">
        <f t="shared" si="216"/>
        <v>95169</v>
      </c>
      <c r="AK709" s="40">
        <f t="shared" si="216"/>
        <v>99102</v>
      </c>
      <c r="AL709" s="360">
        <f t="shared" si="216"/>
        <v>101632</v>
      </c>
      <c r="AM709" s="40">
        <f t="shared" si="216"/>
        <v>116387</v>
      </c>
      <c r="AN709" s="40">
        <f t="shared" si="216"/>
        <v>118137</v>
      </c>
      <c r="AO709" s="40">
        <f t="shared" si="216"/>
        <v>119161</v>
      </c>
      <c r="AP709" s="40">
        <f t="shared" si="216"/>
        <v>119161</v>
      </c>
      <c r="AQ709" s="40">
        <f t="shared" si="216"/>
        <v>119317</v>
      </c>
      <c r="AR709" s="177">
        <f t="shared" si="216"/>
        <v>123267</v>
      </c>
      <c r="AS709" s="40">
        <f t="shared" si="216"/>
        <v>119704.76000000001</v>
      </c>
      <c r="AT709" s="40">
        <f t="shared" si="216"/>
        <v>123596</v>
      </c>
      <c r="AU709" s="40">
        <f t="shared" si="216"/>
        <v>121684.38</v>
      </c>
      <c r="AV709" s="40">
        <f t="shared" si="216"/>
        <v>118699.05</v>
      </c>
      <c r="AW709" s="40"/>
      <c r="AX709" s="40">
        <f aca="true" t="shared" si="217" ref="AX709:BH709">AX671+AX681+AX708</f>
        <v>72899.05</v>
      </c>
      <c r="AY709" s="40">
        <f t="shared" si="217"/>
        <v>132820</v>
      </c>
      <c r="AZ709" s="40">
        <f t="shared" si="217"/>
        <v>128849</v>
      </c>
      <c r="BA709" s="40">
        <f t="shared" si="217"/>
        <v>132820</v>
      </c>
      <c r="BB709" s="40">
        <f t="shared" si="217"/>
        <v>132820</v>
      </c>
      <c r="BC709" s="40">
        <f t="shared" si="217"/>
        <v>133020</v>
      </c>
      <c r="BD709" s="40">
        <f t="shared" si="217"/>
        <v>104326.18</v>
      </c>
      <c r="BE709" s="40" t="e">
        <f t="shared" si="217"/>
        <v>#DIV/0!</v>
      </c>
      <c r="BF709" s="40">
        <f t="shared" si="217"/>
        <v>148028</v>
      </c>
      <c r="BG709" s="40">
        <f t="shared" si="217"/>
        <v>148808</v>
      </c>
      <c r="BH709" s="40">
        <f t="shared" si="217"/>
        <v>148867</v>
      </c>
    </row>
    <row r="710" spans="1:60" s="511" customFormat="1" ht="15.75" hidden="1">
      <c r="A710" s="159"/>
      <c r="B710" s="160"/>
      <c r="C710" s="160"/>
      <c r="D710" s="147"/>
      <c r="E710" s="385">
        <v>400</v>
      </c>
      <c r="F710" s="10" t="s">
        <v>77</v>
      </c>
      <c r="G710" s="11" t="s">
        <v>5</v>
      </c>
      <c r="H710" s="11" t="s">
        <v>5</v>
      </c>
      <c r="I710" s="11" t="s">
        <v>5</v>
      </c>
      <c r="J710" s="10" t="s">
        <v>24</v>
      </c>
      <c r="K710" s="11" t="s">
        <v>5</v>
      </c>
      <c r="L710" s="11">
        <v>4</v>
      </c>
      <c r="M710" s="144" t="s">
        <v>19</v>
      </c>
      <c r="N710" s="11"/>
      <c r="O710" s="11"/>
      <c r="P710" s="341">
        <v>46</v>
      </c>
      <c r="Q710" s="441" t="s">
        <v>570</v>
      </c>
      <c r="R710" s="32"/>
      <c r="S710" s="32"/>
      <c r="T710" s="32"/>
      <c r="U710" s="32"/>
      <c r="V710" s="32"/>
      <c r="W710" s="32"/>
      <c r="X710" s="32"/>
      <c r="Y710" s="32"/>
      <c r="Z710" s="32"/>
      <c r="AA710" s="32"/>
      <c r="AB710" s="32"/>
      <c r="AC710" s="32"/>
      <c r="AD710" s="32"/>
      <c r="AE710" s="32"/>
      <c r="AF710" s="32"/>
      <c r="AG710" s="32"/>
      <c r="AH710" s="32"/>
      <c r="AI710" s="32"/>
      <c r="AJ710" s="32"/>
      <c r="AK710" s="32"/>
      <c r="AL710" s="32"/>
      <c r="AM710" s="32">
        <v>500</v>
      </c>
      <c r="AN710" s="32">
        <v>500</v>
      </c>
      <c r="AO710" s="32">
        <v>0</v>
      </c>
      <c r="AP710" s="32">
        <v>0</v>
      </c>
      <c r="AQ710" s="32"/>
      <c r="AR710" s="67">
        <v>0</v>
      </c>
      <c r="AS710" s="32"/>
      <c r="AT710" s="32"/>
      <c r="AU710" s="32"/>
      <c r="AV710" s="32"/>
      <c r="AW710" s="32"/>
      <c r="AX710" s="32"/>
      <c r="AY710" s="234"/>
      <c r="AZ710" s="32"/>
      <c r="BA710" s="32"/>
      <c r="BB710" s="32"/>
      <c r="BC710" s="234"/>
      <c r="BD710" s="32"/>
      <c r="BE710" s="731" t="e">
        <f t="shared" si="201"/>
        <v>#DIV/0!</v>
      </c>
      <c r="BF710" s="831"/>
      <c r="BG710" s="831"/>
      <c r="BH710" s="831"/>
    </row>
    <row r="711" spans="1:60" s="511" customFormat="1" ht="15.75">
      <c r="A711" s="159"/>
      <c r="B711" s="160"/>
      <c r="C711" s="160"/>
      <c r="D711" s="147"/>
      <c r="E711" s="189">
        <v>401</v>
      </c>
      <c r="F711" s="10" t="s">
        <v>77</v>
      </c>
      <c r="G711" s="11" t="s">
        <v>5</v>
      </c>
      <c r="H711" s="11" t="s">
        <v>5</v>
      </c>
      <c r="I711" s="11" t="s">
        <v>5</v>
      </c>
      <c r="J711" s="206">
        <v>7</v>
      </c>
      <c r="K711" s="154">
        <v>1</v>
      </c>
      <c r="L711" s="154">
        <v>3</v>
      </c>
      <c r="M711" s="210" t="s">
        <v>19</v>
      </c>
      <c r="N711" s="11"/>
      <c r="O711" s="11"/>
      <c r="P711" s="378">
        <v>41</v>
      </c>
      <c r="Q711" s="441" t="s">
        <v>757</v>
      </c>
      <c r="R711" s="32"/>
      <c r="S711" s="32"/>
      <c r="T711" s="32"/>
      <c r="U711" s="32"/>
      <c r="V711" s="32"/>
      <c r="W711" s="32"/>
      <c r="X711" s="32"/>
      <c r="Y711" s="32"/>
      <c r="Z711" s="32"/>
      <c r="AA711" s="32"/>
      <c r="AB711" s="32"/>
      <c r="AC711" s="141"/>
      <c r="AD711" s="141"/>
      <c r="AE711" s="32"/>
      <c r="AF711" s="32"/>
      <c r="AG711" s="32"/>
      <c r="AH711" s="32"/>
      <c r="AI711" s="32"/>
      <c r="AJ711" s="32"/>
      <c r="AK711" s="32"/>
      <c r="AL711" s="32"/>
      <c r="AM711" s="32"/>
      <c r="AN711" s="32"/>
      <c r="AO711" s="32"/>
      <c r="AP711" s="32"/>
      <c r="AQ711" s="32"/>
      <c r="AR711" s="67"/>
      <c r="AS711" s="32"/>
      <c r="AT711" s="32"/>
      <c r="AU711" s="32"/>
      <c r="AV711" s="32">
        <v>1190</v>
      </c>
      <c r="AW711" s="682">
        <v>75.4</v>
      </c>
      <c r="AX711" s="32"/>
      <c r="AY711" s="700"/>
      <c r="AZ711" s="32"/>
      <c r="BA711" s="671"/>
      <c r="BB711" s="671"/>
      <c r="BC711" s="700"/>
      <c r="BD711" s="700"/>
      <c r="BE711" s="731"/>
      <c r="BF711" s="827"/>
      <c r="BG711" s="831"/>
      <c r="BH711" s="831"/>
    </row>
    <row r="712" spans="1:60" s="511" customFormat="1" ht="15.75">
      <c r="A712" s="159"/>
      <c r="B712" s="160"/>
      <c r="C712" s="160"/>
      <c r="D712" s="147"/>
      <c r="E712" s="387">
        <v>402</v>
      </c>
      <c r="F712" s="10" t="s">
        <v>77</v>
      </c>
      <c r="G712" s="11" t="s">
        <v>5</v>
      </c>
      <c r="H712" s="11" t="s">
        <v>5</v>
      </c>
      <c r="I712" s="11" t="s">
        <v>5</v>
      </c>
      <c r="J712" s="10" t="s">
        <v>24</v>
      </c>
      <c r="K712" s="11" t="s">
        <v>5</v>
      </c>
      <c r="L712" s="11" t="s">
        <v>6</v>
      </c>
      <c r="M712" s="11"/>
      <c r="N712" s="11"/>
      <c r="O712" s="11"/>
      <c r="P712" s="764">
        <v>46</v>
      </c>
      <c r="Q712" s="79" t="s">
        <v>572</v>
      </c>
      <c r="R712" s="32"/>
      <c r="S712" s="32"/>
      <c r="T712" s="32"/>
      <c r="U712" s="32"/>
      <c r="V712" s="32"/>
      <c r="W712" s="32"/>
      <c r="X712" s="32"/>
      <c r="Y712" s="32"/>
      <c r="Z712" s="32"/>
      <c r="AA712" s="32"/>
      <c r="AB712" s="32"/>
      <c r="AC712" s="141"/>
      <c r="AD712" s="141"/>
      <c r="AE712" s="32"/>
      <c r="AF712" s="32"/>
      <c r="AG712" s="32"/>
      <c r="AH712" s="32"/>
      <c r="AI712" s="32"/>
      <c r="AJ712" s="32"/>
      <c r="AK712" s="32"/>
      <c r="AL712" s="32"/>
      <c r="AM712" s="32"/>
      <c r="AN712" s="32"/>
      <c r="AO712" s="32"/>
      <c r="AP712" s="32"/>
      <c r="AQ712" s="32"/>
      <c r="AR712" s="67"/>
      <c r="AS712" s="32"/>
      <c r="AT712" s="32"/>
      <c r="AU712" s="32"/>
      <c r="AV712" s="32">
        <v>9600</v>
      </c>
      <c r="AW712" s="682">
        <v>100</v>
      </c>
      <c r="AX712" s="32">
        <v>9600</v>
      </c>
      <c r="AY712" s="234"/>
      <c r="AZ712" s="32"/>
      <c r="BA712" s="32"/>
      <c r="BB712" s="32"/>
      <c r="BC712" s="234"/>
      <c r="BD712" s="234"/>
      <c r="BE712" s="731"/>
      <c r="BF712" s="827"/>
      <c r="BG712" s="831"/>
      <c r="BH712" s="831"/>
    </row>
    <row r="713" spans="1:60" ht="15" customHeight="1">
      <c r="A713" s="12">
        <v>7</v>
      </c>
      <c r="B713" s="13">
        <v>1</v>
      </c>
      <c r="C713" s="13" t="s">
        <v>5</v>
      </c>
      <c r="D713" s="11" t="s">
        <v>3</v>
      </c>
      <c r="E713" s="387">
        <v>403</v>
      </c>
      <c r="F713" s="10" t="s">
        <v>77</v>
      </c>
      <c r="G713" s="11" t="s">
        <v>5</v>
      </c>
      <c r="H713" s="11" t="s">
        <v>5</v>
      </c>
      <c r="I713" s="11" t="s">
        <v>5</v>
      </c>
      <c r="J713" s="10" t="s">
        <v>24</v>
      </c>
      <c r="K713" s="11" t="s">
        <v>5</v>
      </c>
      <c r="L713" s="11" t="s">
        <v>6</v>
      </c>
      <c r="M713" s="11"/>
      <c r="N713" s="11"/>
      <c r="O713" s="11"/>
      <c r="P713" s="378">
        <v>41</v>
      </c>
      <c r="Q713" s="79" t="s">
        <v>572</v>
      </c>
      <c r="R713" s="32">
        <v>5000</v>
      </c>
      <c r="S713" s="32">
        <v>-5000</v>
      </c>
      <c r="T713" s="33">
        <v>5000</v>
      </c>
      <c r="U713" s="34">
        <v>0</v>
      </c>
      <c r="V713" s="34">
        <f>U713*-1</f>
        <v>0</v>
      </c>
      <c r="W713" s="143">
        <f t="shared" si="200"/>
        <v>0</v>
      </c>
      <c r="X713" s="32">
        <v>-5000</v>
      </c>
      <c r="Y713" s="32">
        <v>0</v>
      </c>
      <c r="Z713" s="32">
        <v>0</v>
      </c>
      <c r="AA713" s="32">
        <v>0</v>
      </c>
      <c r="AB713" s="32">
        <v>0</v>
      </c>
      <c r="AE713" s="32"/>
      <c r="AF713" s="32"/>
      <c r="AG713" s="32"/>
      <c r="AH713" s="32"/>
      <c r="AI713" s="32">
        <v>500</v>
      </c>
      <c r="AJ713" s="67"/>
      <c r="AK713" s="32"/>
      <c r="AL713" s="32"/>
      <c r="AM713" s="32">
        <v>15720</v>
      </c>
      <c r="AN713" s="32">
        <v>15720</v>
      </c>
      <c r="AO713" s="32">
        <v>15720</v>
      </c>
      <c r="AP713" s="32">
        <v>15720</v>
      </c>
      <c r="AQ713" s="32">
        <v>15720</v>
      </c>
      <c r="AR713" s="67">
        <v>0</v>
      </c>
      <c r="AS713" s="32">
        <v>2160</v>
      </c>
      <c r="AT713" s="32"/>
      <c r="AU713" s="32">
        <v>2700</v>
      </c>
      <c r="AV713" s="32">
        <v>3888</v>
      </c>
      <c r="AW713" s="682">
        <v>97.2</v>
      </c>
      <c r="AX713" s="32">
        <v>1080</v>
      </c>
      <c r="AY713" s="234"/>
      <c r="AZ713" s="32"/>
      <c r="BA713" s="32"/>
      <c r="BB713" s="32"/>
      <c r="BC713" s="234"/>
      <c r="BD713" s="234"/>
      <c r="BE713" s="731"/>
      <c r="BF713" s="822"/>
      <c r="BG713" s="33"/>
      <c r="BH713" s="33"/>
    </row>
    <row r="714" spans="1:60" s="511" customFormat="1" ht="15.75">
      <c r="A714" s="12">
        <v>7</v>
      </c>
      <c r="B714" s="13">
        <v>1</v>
      </c>
      <c r="C714" s="13" t="s">
        <v>5</v>
      </c>
      <c r="D714" s="11" t="s">
        <v>3</v>
      </c>
      <c r="E714" s="387">
        <v>404</v>
      </c>
      <c r="F714" s="10" t="s">
        <v>77</v>
      </c>
      <c r="G714" s="11" t="s">
        <v>5</v>
      </c>
      <c r="H714" s="11" t="s">
        <v>5</v>
      </c>
      <c r="I714" s="11" t="s">
        <v>5</v>
      </c>
      <c r="J714" s="10" t="s">
        <v>24</v>
      </c>
      <c r="K714" s="11" t="s">
        <v>5</v>
      </c>
      <c r="L714" s="11" t="s">
        <v>24</v>
      </c>
      <c r="M714" s="11" t="s">
        <v>13</v>
      </c>
      <c r="N714" s="11">
        <v>1</v>
      </c>
      <c r="O714" s="11"/>
      <c r="P714" s="764">
        <v>46</v>
      </c>
      <c r="Q714" s="79" t="s">
        <v>389</v>
      </c>
      <c r="R714" s="32">
        <v>1500</v>
      </c>
      <c r="S714" s="32"/>
      <c r="T714" s="33">
        <v>1500</v>
      </c>
      <c r="U714" s="34"/>
      <c r="V714" s="34">
        <v>0</v>
      </c>
      <c r="W714" s="143">
        <f t="shared" si="200"/>
        <v>0</v>
      </c>
      <c r="X714" s="32">
        <v>-1500</v>
      </c>
      <c r="Y714" s="32">
        <v>0</v>
      </c>
      <c r="Z714" s="32">
        <v>0</v>
      </c>
      <c r="AA714" s="32">
        <v>0</v>
      </c>
      <c r="AB714" s="32">
        <v>0</v>
      </c>
      <c r="AC714" s="4"/>
      <c r="AD714" s="4"/>
      <c r="AE714" s="32"/>
      <c r="AF714" s="32"/>
      <c r="AG714" s="32"/>
      <c r="AH714" s="32"/>
      <c r="AI714" s="32"/>
      <c r="AJ714" s="67"/>
      <c r="AK714" s="32"/>
      <c r="AL714" s="32"/>
      <c r="AM714" s="32">
        <v>0</v>
      </c>
      <c r="AN714" s="32">
        <v>0</v>
      </c>
      <c r="AO714" s="32">
        <v>0</v>
      </c>
      <c r="AP714" s="32">
        <v>0</v>
      </c>
      <c r="AQ714" s="32">
        <v>0</v>
      </c>
      <c r="AR714" s="440">
        <v>0</v>
      </c>
      <c r="AS714" s="602">
        <v>13560</v>
      </c>
      <c r="AT714" s="602"/>
      <c r="AU714" s="602"/>
      <c r="AV714" s="196"/>
      <c r="AW714" s="688"/>
      <c r="AX714" s="196"/>
      <c r="AY714" s="602"/>
      <c r="AZ714" s="196"/>
      <c r="BA714" s="196"/>
      <c r="BB714" s="196"/>
      <c r="BC714" s="602"/>
      <c r="BD714" s="602"/>
      <c r="BE714" s="731"/>
      <c r="BF714" s="827"/>
      <c r="BG714" s="831"/>
      <c r="BH714" s="831"/>
    </row>
    <row r="715" spans="1:60" ht="15.75" customHeight="1" hidden="1">
      <c r="A715" s="12"/>
      <c r="B715" s="13"/>
      <c r="C715" s="13"/>
      <c r="D715" s="11"/>
      <c r="E715" s="387">
        <v>405</v>
      </c>
      <c r="F715" s="10" t="s">
        <v>77</v>
      </c>
      <c r="G715" s="11" t="s">
        <v>5</v>
      </c>
      <c r="H715" s="11" t="s">
        <v>5</v>
      </c>
      <c r="I715" s="11" t="s">
        <v>5</v>
      </c>
      <c r="J715" s="10" t="s">
        <v>24</v>
      </c>
      <c r="K715" s="11" t="s">
        <v>5</v>
      </c>
      <c r="L715" s="11" t="s">
        <v>24</v>
      </c>
      <c r="M715" s="144" t="s">
        <v>15</v>
      </c>
      <c r="N715" s="11">
        <v>2</v>
      </c>
      <c r="O715" s="11"/>
      <c r="P715" s="182">
        <v>41</v>
      </c>
      <c r="Q715" s="79" t="s">
        <v>551</v>
      </c>
      <c r="R715" s="32"/>
      <c r="S715" s="32"/>
      <c r="T715" s="33"/>
      <c r="U715" s="34"/>
      <c r="V715" s="34"/>
      <c r="W715" s="143"/>
      <c r="X715" s="32"/>
      <c r="Y715" s="32"/>
      <c r="Z715" s="32"/>
      <c r="AA715" s="32"/>
      <c r="AB715" s="32"/>
      <c r="AE715" s="32"/>
      <c r="AF715" s="32"/>
      <c r="AG715" s="32"/>
      <c r="AH715" s="32"/>
      <c r="AI715" s="32"/>
      <c r="AJ715" s="67"/>
      <c r="AK715" s="32">
        <v>5000</v>
      </c>
      <c r="AL715" s="32">
        <v>5000</v>
      </c>
      <c r="AM715" s="32">
        <v>0</v>
      </c>
      <c r="AN715" s="32">
        <v>0</v>
      </c>
      <c r="AO715" s="32">
        <v>0</v>
      </c>
      <c r="AP715" s="32">
        <v>0</v>
      </c>
      <c r="AQ715" s="32"/>
      <c r="AR715" s="67">
        <f>AM715</f>
        <v>0</v>
      </c>
      <c r="AS715" s="32"/>
      <c r="AT715" s="32"/>
      <c r="AU715" s="32"/>
      <c r="AV715" s="32"/>
      <c r="AW715" s="682"/>
      <c r="AX715" s="32"/>
      <c r="AY715" s="234"/>
      <c r="AZ715" s="32"/>
      <c r="BA715" s="32"/>
      <c r="BB715" s="32"/>
      <c r="BC715" s="234"/>
      <c r="BD715" s="234"/>
      <c r="BE715" s="731"/>
      <c r="BF715" s="822"/>
      <c r="BG715" s="33"/>
      <c r="BH715" s="33"/>
    </row>
    <row r="716" spans="1:60" ht="15" customHeight="1" hidden="1">
      <c r="A716" s="12"/>
      <c r="B716" s="13"/>
      <c r="C716" s="13"/>
      <c r="D716" s="11"/>
      <c r="E716" s="387">
        <v>406</v>
      </c>
      <c r="F716" s="10" t="s">
        <v>77</v>
      </c>
      <c r="G716" s="11" t="s">
        <v>5</v>
      </c>
      <c r="H716" s="11" t="s">
        <v>5</v>
      </c>
      <c r="I716" s="11" t="s">
        <v>5</v>
      </c>
      <c r="J716" s="10" t="s">
        <v>24</v>
      </c>
      <c r="K716" s="11" t="s">
        <v>5</v>
      </c>
      <c r="L716" s="11">
        <v>6</v>
      </c>
      <c r="M716" s="144"/>
      <c r="N716" s="11"/>
      <c r="O716" s="11"/>
      <c r="P716" s="341">
        <v>46</v>
      </c>
      <c r="Q716" s="79" t="s">
        <v>579</v>
      </c>
      <c r="R716" s="32"/>
      <c r="S716" s="32"/>
      <c r="T716" s="33"/>
      <c r="U716" s="34"/>
      <c r="V716" s="34"/>
      <c r="W716" s="143"/>
      <c r="X716" s="32"/>
      <c r="Y716" s="32"/>
      <c r="Z716" s="32"/>
      <c r="AA716" s="32"/>
      <c r="AB716" s="32"/>
      <c r="AE716" s="32"/>
      <c r="AF716" s="32"/>
      <c r="AG716" s="32"/>
      <c r="AH716" s="32"/>
      <c r="AI716" s="32"/>
      <c r="AJ716" s="67"/>
      <c r="AK716" s="32"/>
      <c r="AL716" s="32"/>
      <c r="AM716" s="32">
        <v>0</v>
      </c>
      <c r="AN716" s="32">
        <v>0</v>
      </c>
      <c r="AO716" s="32">
        <v>0</v>
      </c>
      <c r="AP716" s="32">
        <v>0</v>
      </c>
      <c r="AQ716" s="32"/>
      <c r="AR716" s="67">
        <f>AM716</f>
        <v>0</v>
      </c>
      <c r="AS716" s="32"/>
      <c r="AT716" s="32"/>
      <c r="AU716" s="32"/>
      <c r="AV716" s="32"/>
      <c r="AW716" s="682"/>
      <c r="AX716" s="32"/>
      <c r="AY716" s="234"/>
      <c r="AZ716" s="32"/>
      <c r="BA716" s="32"/>
      <c r="BB716" s="32"/>
      <c r="BC716" s="234"/>
      <c r="BD716" s="234"/>
      <c r="BE716" s="731"/>
      <c r="BF716" s="822"/>
      <c r="BG716" s="33"/>
      <c r="BH716" s="33"/>
    </row>
    <row r="717" spans="1:60" ht="15" customHeight="1">
      <c r="A717" s="12"/>
      <c r="B717" s="13"/>
      <c r="C717" s="13"/>
      <c r="D717" s="11"/>
      <c r="E717" s="387">
        <v>406</v>
      </c>
      <c r="F717" s="10" t="s">
        <v>77</v>
      </c>
      <c r="G717" s="11" t="s">
        <v>5</v>
      </c>
      <c r="H717" s="11" t="s">
        <v>5</v>
      </c>
      <c r="I717" s="11" t="s">
        <v>5</v>
      </c>
      <c r="J717" s="10" t="s">
        <v>24</v>
      </c>
      <c r="K717" s="11" t="s">
        <v>5</v>
      </c>
      <c r="L717" s="11" t="s">
        <v>24</v>
      </c>
      <c r="M717" s="11" t="s">
        <v>13</v>
      </c>
      <c r="N717" s="11">
        <v>2</v>
      </c>
      <c r="O717" s="11"/>
      <c r="P717" s="378">
        <v>41</v>
      </c>
      <c r="Q717" s="79" t="s">
        <v>886</v>
      </c>
      <c r="R717" s="32"/>
      <c r="S717" s="32"/>
      <c r="T717" s="33"/>
      <c r="U717" s="34"/>
      <c r="V717" s="34"/>
      <c r="W717" s="143"/>
      <c r="X717" s="32"/>
      <c r="Y717" s="32"/>
      <c r="Z717" s="32"/>
      <c r="AA717" s="32"/>
      <c r="AB717" s="32"/>
      <c r="AE717" s="32"/>
      <c r="AF717" s="32"/>
      <c r="AG717" s="32"/>
      <c r="AH717" s="32"/>
      <c r="AI717" s="32"/>
      <c r="AJ717" s="67"/>
      <c r="AK717" s="32"/>
      <c r="AL717" s="32"/>
      <c r="AM717" s="32"/>
      <c r="AN717" s="32"/>
      <c r="AO717" s="32"/>
      <c r="AP717" s="32"/>
      <c r="AQ717" s="32"/>
      <c r="AR717" s="67"/>
      <c r="AS717" s="32"/>
      <c r="AT717" s="32"/>
      <c r="AU717" s="32"/>
      <c r="AV717" s="32"/>
      <c r="AW717" s="682"/>
      <c r="AX717" s="32"/>
      <c r="AY717" s="700"/>
      <c r="AZ717" s="32"/>
      <c r="BA717" s="671"/>
      <c r="BB717" s="671"/>
      <c r="BC717" s="700"/>
      <c r="BD717" s="700"/>
      <c r="BE717" s="731"/>
      <c r="BF717" s="822"/>
      <c r="BG717" s="33"/>
      <c r="BH717" s="33"/>
    </row>
    <row r="718" spans="1:60" s="23" customFormat="1" ht="15.75">
      <c r="A718" s="12"/>
      <c r="B718" s="13"/>
      <c r="C718" s="13"/>
      <c r="D718" s="11"/>
      <c r="E718" s="387">
        <v>407</v>
      </c>
      <c r="F718" s="10" t="s">
        <v>77</v>
      </c>
      <c r="G718" s="11" t="s">
        <v>5</v>
      </c>
      <c r="H718" s="11" t="s">
        <v>5</v>
      </c>
      <c r="I718" s="11" t="s">
        <v>5</v>
      </c>
      <c r="J718" s="10" t="s">
        <v>24</v>
      </c>
      <c r="K718" s="11" t="s">
        <v>5</v>
      </c>
      <c r="L718" s="11" t="s">
        <v>24</v>
      </c>
      <c r="M718" s="144" t="s">
        <v>15</v>
      </c>
      <c r="N718" s="11"/>
      <c r="O718" s="11"/>
      <c r="P718" s="764">
        <v>46</v>
      </c>
      <c r="Q718" s="79" t="s">
        <v>551</v>
      </c>
      <c r="R718" s="32"/>
      <c r="S718" s="32"/>
      <c r="T718" s="33"/>
      <c r="U718" s="34"/>
      <c r="V718" s="34"/>
      <c r="W718" s="143"/>
      <c r="X718" s="32"/>
      <c r="Y718" s="32"/>
      <c r="Z718" s="32"/>
      <c r="AA718" s="32"/>
      <c r="AB718" s="32"/>
      <c r="AC718" s="4"/>
      <c r="AD718" s="4"/>
      <c r="AE718" s="32"/>
      <c r="AF718" s="32"/>
      <c r="AG718" s="32"/>
      <c r="AH718" s="32"/>
      <c r="AI718" s="32"/>
      <c r="AJ718" s="67"/>
      <c r="AK718" s="32">
        <v>6471</v>
      </c>
      <c r="AL718" s="32">
        <v>6470.93</v>
      </c>
      <c r="AM718" s="32">
        <v>10000</v>
      </c>
      <c r="AN718" s="32">
        <v>10000</v>
      </c>
      <c r="AO718" s="32">
        <v>12841</v>
      </c>
      <c r="AP718" s="32">
        <v>12841</v>
      </c>
      <c r="AQ718" s="32">
        <v>12841</v>
      </c>
      <c r="AR718" s="67">
        <v>0</v>
      </c>
      <c r="AS718" s="32">
        <v>12841.05</v>
      </c>
      <c r="AT718" s="32"/>
      <c r="AU718" s="32"/>
      <c r="AV718" s="32"/>
      <c r="AW718" s="682"/>
      <c r="AX718" s="32"/>
      <c r="AY718" s="234"/>
      <c r="AZ718" s="32"/>
      <c r="BA718" s="32"/>
      <c r="BB718" s="32"/>
      <c r="BC718" s="234"/>
      <c r="BD718" s="234"/>
      <c r="BE718" s="731"/>
      <c r="BF718" s="822"/>
      <c r="BG718" s="32"/>
      <c r="BH718" s="32"/>
    </row>
    <row r="719" spans="1:60" s="56" customFormat="1" ht="15" customHeight="1">
      <c r="A719" s="12">
        <v>7</v>
      </c>
      <c r="B719" s="13">
        <v>1</v>
      </c>
      <c r="C719" s="13" t="s">
        <v>5</v>
      </c>
      <c r="D719" s="11" t="s">
        <v>3</v>
      </c>
      <c r="E719" s="387">
        <v>408</v>
      </c>
      <c r="F719" s="10" t="s">
        <v>77</v>
      </c>
      <c r="G719" s="11" t="s">
        <v>5</v>
      </c>
      <c r="H719" s="11" t="s">
        <v>5</v>
      </c>
      <c r="I719" s="11" t="s">
        <v>5</v>
      </c>
      <c r="J719" s="10" t="s">
        <v>24</v>
      </c>
      <c r="K719" s="11" t="s">
        <v>5</v>
      </c>
      <c r="L719" s="11" t="s">
        <v>24</v>
      </c>
      <c r="M719" s="144" t="s">
        <v>15</v>
      </c>
      <c r="N719" s="11"/>
      <c r="O719" s="11"/>
      <c r="P719" s="378">
        <v>41</v>
      </c>
      <c r="Q719" s="79" t="s">
        <v>551</v>
      </c>
      <c r="R719" s="32">
        <v>5000</v>
      </c>
      <c r="S719" s="32">
        <v>-4000</v>
      </c>
      <c r="T719" s="33">
        <v>5000</v>
      </c>
      <c r="U719" s="34">
        <v>0</v>
      </c>
      <c r="V719" s="34">
        <v>4761.06</v>
      </c>
      <c r="W719" s="143">
        <f>V719/T719</f>
        <v>0.9522120000000001</v>
      </c>
      <c r="X719" s="32">
        <v>-230</v>
      </c>
      <c r="Y719" s="32">
        <v>2200</v>
      </c>
      <c r="Z719" s="32">
        <v>2200</v>
      </c>
      <c r="AA719" s="32">
        <v>0</v>
      </c>
      <c r="AB719" s="32">
        <v>0</v>
      </c>
      <c r="AC719" s="4"/>
      <c r="AD719" s="158">
        <f>Y719</f>
        <v>2200</v>
      </c>
      <c r="AE719" s="32">
        <v>13160</v>
      </c>
      <c r="AF719" s="32"/>
      <c r="AG719" s="32">
        <f>Z719+AE719</f>
        <v>15360</v>
      </c>
      <c r="AH719" s="32">
        <v>15358</v>
      </c>
      <c r="AI719" s="32">
        <v>15358</v>
      </c>
      <c r="AJ719" s="67">
        <v>5000</v>
      </c>
      <c r="AK719" s="32"/>
      <c r="AL719" s="32"/>
      <c r="AM719" s="32">
        <v>0</v>
      </c>
      <c r="AN719" s="32">
        <v>0</v>
      </c>
      <c r="AO719" s="32">
        <v>0</v>
      </c>
      <c r="AP719" s="32">
        <v>0</v>
      </c>
      <c r="AQ719" s="32">
        <v>4000</v>
      </c>
      <c r="AR719" s="67">
        <f>AM719</f>
        <v>0</v>
      </c>
      <c r="AS719" s="32">
        <v>4000</v>
      </c>
      <c r="AT719" s="32"/>
      <c r="AU719" s="32"/>
      <c r="AV719" s="32"/>
      <c r="AW719" s="682"/>
      <c r="AX719" s="32"/>
      <c r="AY719" s="234"/>
      <c r="AZ719" s="32"/>
      <c r="BA719" s="32"/>
      <c r="BB719" s="32"/>
      <c r="BC719" s="234"/>
      <c r="BD719" s="234"/>
      <c r="BE719" s="731"/>
      <c r="BF719" s="830"/>
      <c r="BG719" s="67"/>
      <c r="BH719" s="67"/>
    </row>
    <row r="720" spans="1:60" s="19" customFormat="1" ht="15.75">
      <c r="A720" s="43">
        <v>7</v>
      </c>
      <c r="B720" s="44">
        <v>1</v>
      </c>
      <c r="C720" s="44" t="s">
        <v>5</v>
      </c>
      <c r="D720" s="45" t="s">
        <v>10</v>
      </c>
      <c r="E720" s="615">
        <v>409</v>
      </c>
      <c r="F720" s="46" t="s">
        <v>77</v>
      </c>
      <c r="G720" s="45" t="s">
        <v>5</v>
      </c>
      <c r="H720" s="45" t="s">
        <v>5</v>
      </c>
      <c r="I720" s="45" t="s">
        <v>5</v>
      </c>
      <c r="J720" s="46" t="s">
        <v>24</v>
      </c>
      <c r="K720" s="45"/>
      <c r="L720" s="45"/>
      <c r="M720" s="45"/>
      <c r="N720" s="45"/>
      <c r="O720" s="45"/>
      <c r="P720" s="47"/>
      <c r="Q720" s="83" t="s">
        <v>193</v>
      </c>
      <c r="R720" s="48">
        <f>SUM(R713:R719)</f>
        <v>11500</v>
      </c>
      <c r="S720" s="48">
        <f>SUM(S713:S719)</f>
        <v>-9000</v>
      </c>
      <c r="T720" s="48">
        <f>SUM(T713:T719)</f>
        <v>11500</v>
      </c>
      <c r="U720" s="48">
        <f>SUM(U713:U719)</f>
        <v>0</v>
      </c>
      <c r="V720" s="49">
        <f>SUM(V713:V719)</f>
        <v>4761.06</v>
      </c>
      <c r="W720" s="149">
        <f>V720/T720</f>
        <v>0.41400521739130436</v>
      </c>
      <c r="X720" s="48">
        <f>SUM(X713:X719)</f>
        <v>-6730</v>
      </c>
      <c r="Y720" s="48">
        <f>SUM(Y713:Y719)</f>
        <v>2200</v>
      </c>
      <c r="Z720" s="48">
        <f>SUM(Z713:Z719)</f>
        <v>2200</v>
      </c>
      <c r="AA720" s="48">
        <f>SUM(AA713:AA719)</f>
        <v>0</v>
      </c>
      <c r="AB720" s="48">
        <f>SUM(AB713:AB719)</f>
        <v>0</v>
      </c>
      <c r="AC720" s="50"/>
      <c r="AD720" s="50"/>
      <c r="AE720" s="48">
        <f>SUM(AE713:AE719)</f>
        <v>13160</v>
      </c>
      <c r="AF720" s="48">
        <f>SUM(AF713:AF719)</f>
        <v>0</v>
      </c>
      <c r="AG720" s="48">
        <f>SUM(AG713:AG719)</f>
        <v>15360</v>
      </c>
      <c r="AH720" s="48">
        <f>SUM(AH710:AH719)</f>
        <v>15358</v>
      </c>
      <c r="AI720" s="48">
        <f>SUM(AI710:AI719)</f>
        <v>15858</v>
      </c>
      <c r="AJ720" s="178">
        <f>SUM(AJ713:AJ719)</f>
        <v>5000</v>
      </c>
      <c r="AK720" s="48">
        <f aca="true" t="shared" si="218" ref="AK720:AV720">SUM(AK710:AK719)</f>
        <v>11471</v>
      </c>
      <c r="AL720" s="48">
        <f t="shared" si="218"/>
        <v>11470.93</v>
      </c>
      <c r="AM720" s="48">
        <f t="shared" si="218"/>
        <v>26220</v>
      </c>
      <c r="AN720" s="48">
        <f t="shared" si="218"/>
        <v>26220</v>
      </c>
      <c r="AO720" s="48">
        <f t="shared" si="218"/>
        <v>28561</v>
      </c>
      <c r="AP720" s="48">
        <f t="shared" si="218"/>
        <v>28561</v>
      </c>
      <c r="AQ720" s="48">
        <f t="shared" si="218"/>
        <v>32561</v>
      </c>
      <c r="AR720" s="178">
        <f t="shared" si="218"/>
        <v>0</v>
      </c>
      <c r="AS720" s="48">
        <f t="shared" si="218"/>
        <v>32561.05</v>
      </c>
      <c r="AT720" s="48">
        <f t="shared" si="218"/>
        <v>0</v>
      </c>
      <c r="AU720" s="48">
        <f t="shared" si="218"/>
        <v>2700</v>
      </c>
      <c r="AV720" s="48">
        <f t="shared" si="218"/>
        <v>14678</v>
      </c>
      <c r="AW720" s="48"/>
      <c r="AX720" s="48">
        <f>SUM(AX710:AX719)</f>
        <v>10680</v>
      </c>
      <c r="AY720" s="48">
        <f aca="true" t="shared" si="219" ref="AY720:BH720">SUM(AY710:AY719)</f>
        <v>0</v>
      </c>
      <c r="AZ720" s="48">
        <f t="shared" si="219"/>
        <v>0</v>
      </c>
      <c r="BA720" s="48">
        <f t="shared" si="219"/>
        <v>0</v>
      </c>
      <c r="BB720" s="48">
        <f t="shared" si="219"/>
        <v>0</v>
      </c>
      <c r="BC720" s="48">
        <f t="shared" si="219"/>
        <v>0</v>
      </c>
      <c r="BD720" s="48">
        <f t="shared" si="219"/>
        <v>0</v>
      </c>
      <c r="BE720" s="48" t="e">
        <f t="shared" si="219"/>
        <v>#DIV/0!</v>
      </c>
      <c r="BF720" s="48">
        <f t="shared" si="219"/>
        <v>0</v>
      </c>
      <c r="BG720" s="48">
        <f t="shared" si="219"/>
        <v>0</v>
      </c>
      <c r="BH720" s="48">
        <f t="shared" si="219"/>
        <v>0</v>
      </c>
    </row>
    <row r="721" spans="1:60" s="112" customFormat="1" ht="15" customHeight="1">
      <c r="A721" s="51" t="s">
        <v>186</v>
      </c>
      <c r="B721" s="52"/>
      <c r="C721" s="52"/>
      <c r="D721" s="3"/>
      <c r="E721" s="722">
        <v>410</v>
      </c>
      <c r="F721" s="905" t="s">
        <v>186</v>
      </c>
      <c r="G721" s="906"/>
      <c r="H721" s="906"/>
      <c r="I721" s="907"/>
      <c r="J721" s="901" t="s">
        <v>255</v>
      </c>
      <c r="K721" s="902"/>
      <c r="L721" s="902"/>
      <c r="M721" s="902"/>
      <c r="N721" s="902"/>
      <c r="O721" s="902"/>
      <c r="P721" s="903"/>
      <c r="Q721" s="85" t="s">
        <v>256</v>
      </c>
      <c r="R721" s="54">
        <f>R709+R720</f>
        <v>105080</v>
      </c>
      <c r="S721" s="54">
        <f>S709+S720</f>
        <v>-9000</v>
      </c>
      <c r="T721" s="54">
        <f>T709+T720</f>
        <v>128330</v>
      </c>
      <c r="U721" s="54">
        <f>U709+U720</f>
        <v>-87496.31</v>
      </c>
      <c r="V721" s="55">
        <f>V709+V720</f>
        <v>93135.97</v>
      </c>
      <c r="W721" s="152">
        <f>V721/T721</f>
        <v>0.725753681913816</v>
      </c>
      <c r="X721" s="54">
        <f>X709+X720</f>
        <v>-3250</v>
      </c>
      <c r="Y721" s="54">
        <f>Y709+Y720</f>
        <v>95960</v>
      </c>
      <c r="Z721" s="54">
        <f>Z709+Z720</f>
        <v>95960</v>
      </c>
      <c r="AA721" s="54">
        <f>AA709+AA720</f>
        <v>93260</v>
      </c>
      <c r="AB721" s="54">
        <f>AB709+AB720</f>
        <v>93260</v>
      </c>
      <c r="AC721" s="2"/>
      <c r="AD721" s="2"/>
      <c r="AE721" s="54">
        <f aca="true" t="shared" si="220" ref="AE721:AV721">AE709+AE720</f>
        <v>13160</v>
      </c>
      <c r="AF721" s="54">
        <f t="shared" si="220"/>
        <v>82300.16</v>
      </c>
      <c r="AG721" s="54">
        <f t="shared" si="220"/>
        <v>108295</v>
      </c>
      <c r="AH721" s="54">
        <f t="shared" si="220"/>
        <v>104875.12</v>
      </c>
      <c r="AI721" s="64">
        <f>AI709+AI720</f>
        <v>117781.58000000002</v>
      </c>
      <c r="AJ721" s="64">
        <f t="shared" si="220"/>
        <v>100169</v>
      </c>
      <c r="AK721" s="64">
        <f t="shared" si="220"/>
        <v>110573</v>
      </c>
      <c r="AL721" s="64">
        <f t="shared" si="220"/>
        <v>113102.93</v>
      </c>
      <c r="AM721" s="64">
        <f>AM709+AM720</f>
        <v>142607</v>
      </c>
      <c r="AN721" s="64">
        <f>AN709+AN720</f>
        <v>144357</v>
      </c>
      <c r="AO721" s="64">
        <f>AO709+AO720</f>
        <v>147722</v>
      </c>
      <c r="AP721" s="64">
        <f>AP709+AP720</f>
        <v>147722</v>
      </c>
      <c r="AQ721" s="64">
        <f>AQ709+AQ720</f>
        <v>151878</v>
      </c>
      <c r="AR721" s="54">
        <f t="shared" si="220"/>
        <v>123267</v>
      </c>
      <c r="AS721" s="64">
        <f t="shared" si="220"/>
        <v>152265.81</v>
      </c>
      <c r="AT721" s="64">
        <f t="shared" si="220"/>
        <v>123596</v>
      </c>
      <c r="AU721" s="64">
        <f>AU709+AU720</f>
        <v>124384.38</v>
      </c>
      <c r="AV721" s="64">
        <f t="shared" si="220"/>
        <v>133377.05</v>
      </c>
      <c r="AW721" s="64"/>
      <c r="AX721" s="64">
        <f>AX709+AX720</f>
        <v>83579.05</v>
      </c>
      <c r="AY721" s="64">
        <f aca="true" t="shared" si="221" ref="AY721:BH721">AY709+AY720</f>
        <v>132820</v>
      </c>
      <c r="AZ721" s="64">
        <f t="shared" si="221"/>
        <v>128849</v>
      </c>
      <c r="BA721" s="64">
        <f t="shared" si="221"/>
        <v>132820</v>
      </c>
      <c r="BB721" s="64">
        <f t="shared" si="221"/>
        <v>132820</v>
      </c>
      <c r="BC721" s="64">
        <f t="shared" si="221"/>
        <v>133020</v>
      </c>
      <c r="BD721" s="64">
        <f t="shared" si="221"/>
        <v>104326.18</v>
      </c>
      <c r="BE721" s="64" t="e">
        <f t="shared" si="221"/>
        <v>#DIV/0!</v>
      </c>
      <c r="BF721" s="64">
        <f t="shared" si="221"/>
        <v>148028</v>
      </c>
      <c r="BG721" s="64">
        <f t="shared" si="221"/>
        <v>148808</v>
      </c>
      <c r="BH721" s="64">
        <f t="shared" si="221"/>
        <v>148867</v>
      </c>
    </row>
    <row r="722" spans="1:60" s="1" customFormat="1" ht="10.5" customHeight="1">
      <c r="A722" s="537"/>
      <c r="B722" s="538"/>
      <c r="C722" s="538"/>
      <c r="D722" s="538"/>
      <c r="E722" s="538"/>
      <c r="F722" s="538"/>
      <c r="G722" s="538"/>
      <c r="H722" s="538"/>
      <c r="I722" s="538"/>
      <c r="J722" s="538"/>
      <c r="K722" s="538"/>
      <c r="L722" s="538"/>
      <c r="M722" s="538"/>
      <c r="N722" s="538"/>
      <c r="O722" s="538"/>
      <c r="P722" s="538"/>
      <c r="Q722" s="538"/>
      <c r="R722" s="538"/>
      <c r="S722" s="538"/>
      <c r="T722" s="538"/>
      <c r="U722" s="538"/>
      <c r="V722" s="538"/>
      <c r="W722" s="538"/>
      <c r="X722" s="539"/>
      <c r="Y722" s="538"/>
      <c r="Z722" s="538"/>
      <c r="AA722" s="538"/>
      <c r="AB722" s="538"/>
      <c r="AC722" s="511"/>
      <c r="AD722" s="511"/>
      <c r="AE722" s="538"/>
      <c r="AF722" s="538"/>
      <c r="AG722" s="539"/>
      <c r="AH722" s="539"/>
      <c r="AI722" s="539"/>
      <c r="AJ722" s="540"/>
      <c r="AK722" s="540"/>
      <c r="AL722" s="539"/>
      <c r="AM722" s="539"/>
      <c r="AN722" s="539"/>
      <c r="AO722" s="539"/>
      <c r="AP722" s="539"/>
      <c r="AQ722" s="539"/>
      <c r="AR722" s="540"/>
      <c r="AS722" s="539"/>
      <c r="AT722" s="539"/>
      <c r="AU722" s="540"/>
      <c r="AV722" s="539"/>
      <c r="AW722" s="539"/>
      <c r="AX722" s="539"/>
      <c r="AY722" s="783"/>
      <c r="AZ722" s="539"/>
      <c r="BA722" s="665"/>
      <c r="BB722" s="665"/>
      <c r="BC722" s="783"/>
      <c r="BD722" s="539"/>
      <c r="BE722" s="728"/>
      <c r="BF722" s="186"/>
      <c r="BG722" s="186"/>
      <c r="BH722" s="186"/>
    </row>
    <row r="723" spans="1:56" ht="18.75" customHeight="1">
      <c r="A723" s="914"/>
      <c r="B723" s="914"/>
      <c r="C723" s="914"/>
      <c r="D723" s="914"/>
      <c r="E723" s="914"/>
      <c r="F723" s="914"/>
      <c r="G723" s="914"/>
      <c r="H723" s="914"/>
      <c r="I723" s="914"/>
      <c r="J723" s="892" t="s">
        <v>257</v>
      </c>
      <c r="K723" s="892"/>
      <c r="L723" s="892"/>
      <c r="M723" s="892"/>
      <c r="N723" s="892"/>
      <c r="O723" s="892"/>
      <c r="P723" s="892"/>
      <c r="Q723" s="112" t="s">
        <v>258</v>
      </c>
      <c r="R723" s="113"/>
      <c r="S723" s="113"/>
      <c r="T723" s="113"/>
      <c r="U723" s="114"/>
      <c r="V723" s="114"/>
      <c r="W723" s="114"/>
      <c r="X723" s="113"/>
      <c r="Y723" s="113"/>
      <c r="Z723" s="113"/>
      <c r="AA723" s="113"/>
      <c r="AB723" s="113"/>
      <c r="AC723" s="112"/>
      <c r="AD723" s="112"/>
      <c r="AE723" s="113"/>
      <c r="AF723" s="113"/>
      <c r="AG723" s="113"/>
      <c r="AH723" s="113"/>
      <c r="AI723" s="113"/>
      <c r="AJ723" s="113"/>
      <c r="AK723" s="113"/>
      <c r="AL723" s="203"/>
      <c r="AM723" s="203"/>
      <c r="AN723" s="203"/>
      <c r="AO723" s="203"/>
      <c r="AP723" s="203"/>
      <c r="AQ723" s="606"/>
      <c r="AR723" s="606"/>
      <c r="AS723" s="606"/>
      <c r="AT723" s="606"/>
      <c r="AU723" s="606"/>
      <c r="AV723" s="606"/>
      <c r="AW723" s="606"/>
      <c r="AX723" s="606"/>
      <c r="AY723" s="780"/>
      <c r="AZ723" s="606"/>
      <c r="BA723" s="606"/>
      <c r="BB723" s="606"/>
      <c r="BC723" s="780"/>
      <c r="BD723" s="606"/>
    </row>
    <row r="724" spans="1:56" ht="10.5" customHeight="1" thickBot="1">
      <c r="A724" s="576"/>
      <c r="B724" s="553"/>
      <c r="C724" s="553"/>
      <c r="D724" s="553"/>
      <c r="E724" s="502"/>
      <c r="F724" s="502"/>
      <c r="G724" s="502"/>
      <c r="H724" s="502"/>
      <c r="I724" s="502"/>
      <c r="J724" s="503"/>
      <c r="K724" s="503"/>
      <c r="L724" s="503"/>
      <c r="M724" s="503"/>
      <c r="N724" s="503"/>
      <c r="O724" s="503"/>
      <c r="P724" s="503"/>
      <c r="Q724" s="504"/>
      <c r="R724" s="505"/>
      <c r="S724" s="505"/>
      <c r="T724" s="505"/>
      <c r="U724" s="506"/>
      <c r="V724" s="506"/>
      <c r="W724" s="506"/>
      <c r="X724" s="505"/>
      <c r="Y724" s="505"/>
      <c r="Z724" s="505"/>
      <c r="AA724" s="505"/>
      <c r="AB724" s="505"/>
      <c r="AC724" s="507"/>
      <c r="AD724" s="507"/>
      <c r="AE724" s="505"/>
      <c r="AF724" s="505"/>
      <c r="AG724" s="505"/>
      <c r="AH724" s="505"/>
      <c r="AI724" s="505"/>
      <c r="AJ724" s="505"/>
      <c r="AK724" s="505"/>
      <c r="AL724" s="508"/>
      <c r="AM724" s="508"/>
      <c r="AN724" s="508"/>
      <c r="AO724" s="508"/>
      <c r="AP724" s="517"/>
      <c r="AQ724" s="509"/>
      <c r="AR724" s="505"/>
      <c r="AS724" s="508"/>
      <c r="AT724" s="508"/>
      <c r="AU724" s="505"/>
      <c r="AV724" s="505"/>
      <c r="AW724" s="505"/>
      <c r="AX724" s="505"/>
      <c r="AY724" s="775"/>
      <c r="AZ724" s="505"/>
      <c r="BA724" s="505"/>
      <c r="BB724" s="505"/>
      <c r="BC724" s="775"/>
      <c r="BD724" s="505"/>
    </row>
    <row r="725" spans="1:60" ht="39" customHeight="1" thickBot="1">
      <c r="A725" s="886" t="s">
        <v>0</v>
      </c>
      <c r="B725" s="886"/>
      <c r="C725" s="886"/>
      <c r="D725" s="10" t="s">
        <v>1</v>
      </c>
      <c r="E725" s="412" t="s">
        <v>574</v>
      </c>
      <c r="F725" s="887" t="s">
        <v>196</v>
      </c>
      <c r="G725" s="888"/>
      <c r="H725" s="888"/>
      <c r="I725" s="889"/>
      <c r="J725" s="890" t="s">
        <v>195</v>
      </c>
      <c r="K725" s="888"/>
      <c r="L725" s="888"/>
      <c r="M725" s="888"/>
      <c r="N725" s="888"/>
      <c r="O725" s="891"/>
      <c r="P725" s="414" t="s">
        <v>311</v>
      </c>
      <c r="Q725" s="413" t="s">
        <v>302</v>
      </c>
      <c r="R725" s="408" t="s">
        <v>377</v>
      </c>
      <c r="S725" s="408" t="s">
        <v>179</v>
      </c>
      <c r="T725" s="408" t="s">
        <v>378</v>
      </c>
      <c r="U725" s="409" t="s">
        <v>180</v>
      </c>
      <c r="V725" s="409" t="s">
        <v>379</v>
      </c>
      <c r="W725" s="409" t="s">
        <v>381</v>
      </c>
      <c r="X725" s="408"/>
      <c r="Y725" s="408" t="s">
        <v>421</v>
      </c>
      <c r="Z725" s="410" t="s">
        <v>427</v>
      </c>
      <c r="AA725" s="408" t="s">
        <v>181</v>
      </c>
      <c r="AB725" s="408" t="s">
        <v>380</v>
      </c>
      <c r="AC725" s="411"/>
      <c r="AD725" s="411"/>
      <c r="AE725" s="410" t="s">
        <v>422</v>
      </c>
      <c r="AF725" s="410" t="s">
        <v>437</v>
      </c>
      <c r="AG725" s="410" t="s">
        <v>436</v>
      </c>
      <c r="AH725" s="415" t="s">
        <v>434</v>
      </c>
      <c r="AI725" s="417" t="s">
        <v>465</v>
      </c>
      <c r="AJ725" s="416" t="s">
        <v>435</v>
      </c>
      <c r="AK725" s="410" t="s">
        <v>507</v>
      </c>
      <c r="AL725" s="415" t="s">
        <v>506</v>
      </c>
      <c r="AM725" s="417" t="s">
        <v>571</v>
      </c>
      <c r="AN725" s="427" t="s">
        <v>577</v>
      </c>
      <c r="AO725" s="417" t="s">
        <v>583</v>
      </c>
      <c r="AP725" s="428" t="s">
        <v>591</v>
      </c>
      <c r="AQ725" s="428" t="s">
        <v>644</v>
      </c>
      <c r="AR725" s="426" t="s">
        <v>650</v>
      </c>
      <c r="AS725" s="417" t="s">
        <v>657</v>
      </c>
      <c r="AT725" s="632" t="s">
        <v>732</v>
      </c>
      <c r="AU725" s="640" t="s">
        <v>850</v>
      </c>
      <c r="AV725" s="640" t="s">
        <v>849</v>
      </c>
      <c r="AW725" s="646" t="s">
        <v>785</v>
      </c>
      <c r="AX725" s="498" t="s">
        <v>758</v>
      </c>
      <c r="AY725" s="766" t="s">
        <v>801</v>
      </c>
      <c r="AZ725" s="767" t="s">
        <v>605</v>
      </c>
      <c r="BA725" s="768" t="s">
        <v>781</v>
      </c>
      <c r="BB725" s="768" t="s">
        <v>782</v>
      </c>
      <c r="BC725" s="766" t="s">
        <v>889</v>
      </c>
      <c r="BD725" s="714" t="s">
        <v>843</v>
      </c>
      <c r="BE725" s="714" t="s">
        <v>836</v>
      </c>
      <c r="BF725" s="816" t="s">
        <v>852</v>
      </c>
      <c r="BG725" s="640" t="s">
        <v>853</v>
      </c>
      <c r="BH725" s="766" t="s">
        <v>854</v>
      </c>
    </row>
    <row r="726" spans="1:60" ht="16.5" customHeight="1">
      <c r="A726" s="12"/>
      <c r="B726" s="13"/>
      <c r="C726" s="13"/>
      <c r="D726" s="11"/>
      <c r="E726" s="189">
        <v>411</v>
      </c>
      <c r="F726" s="871" t="s">
        <v>77</v>
      </c>
      <c r="G726" s="873">
        <v>1</v>
      </c>
      <c r="H726" s="873">
        <v>1</v>
      </c>
      <c r="I726" s="874">
        <v>1</v>
      </c>
      <c r="J726" s="875">
        <v>6</v>
      </c>
      <c r="K726" s="875">
        <v>3</v>
      </c>
      <c r="L726" s="875">
        <v>2</v>
      </c>
      <c r="M726" s="872" t="s">
        <v>17</v>
      </c>
      <c r="N726" s="94"/>
      <c r="O726" s="94"/>
      <c r="P726" s="761" t="s">
        <v>797</v>
      </c>
      <c r="Q726" s="79" t="s">
        <v>856</v>
      </c>
      <c r="R726" s="486"/>
      <c r="S726" s="486"/>
      <c r="T726" s="486"/>
      <c r="U726" s="487"/>
      <c r="V726" s="487"/>
      <c r="W726" s="487"/>
      <c r="X726" s="486"/>
      <c r="Y726" s="486"/>
      <c r="Z726" s="488"/>
      <c r="AA726" s="486"/>
      <c r="AB726" s="486"/>
      <c r="AC726" s="19"/>
      <c r="AD726" s="19"/>
      <c r="AE726" s="488"/>
      <c r="AF726" s="488"/>
      <c r="AG726" s="488"/>
      <c r="AH726" s="489"/>
      <c r="AI726" s="485"/>
      <c r="AJ726" s="490"/>
      <c r="AK726" s="488"/>
      <c r="AL726" s="489"/>
      <c r="AM726" s="485"/>
      <c r="AN726" s="485"/>
      <c r="AO726" s="485"/>
      <c r="AP726" s="485"/>
      <c r="AQ726" s="485"/>
      <c r="AR726" s="865"/>
      <c r="AS726" s="485"/>
      <c r="AT726" s="485"/>
      <c r="AU726" s="866"/>
      <c r="AV726" s="866"/>
      <c r="AW726" s="867"/>
      <c r="AX726" s="868"/>
      <c r="AY726" s="866"/>
      <c r="AZ726" s="866"/>
      <c r="BA726" s="869"/>
      <c r="BB726" s="869"/>
      <c r="BC726" s="866"/>
      <c r="BD726" s="870"/>
      <c r="BE726" s="870"/>
      <c r="BF726" s="824">
        <v>100</v>
      </c>
      <c r="BG726" s="695">
        <v>100</v>
      </c>
      <c r="BH726" s="120">
        <v>100</v>
      </c>
    </row>
    <row r="727" spans="1:60" ht="15.75" customHeight="1">
      <c r="A727" s="12">
        <v>7</v>
      </c>
      <c r="B727" s="13">
        <v>1</v>
      </c>
      <c r="C727" s="13" t="s">
        <v>5</v>
      </c>
      <c r="D727" s="11" t="s">
        <v>3</v>
      </c>
      <c r="E727" s="387">
        <v>378</v>
      </c>
      <c r="F727" s="10" t="s">
        <v>77</v>
      </c>
      <c r="G727" s="11" t="s">
        <v>5</v>
      </c>
      <c r="H727" s="11" t="s">
        <v>5</v>
      </c>
      <c r="I727" s="11" t="s">
        <v>5</v>
      </c>
      <c r="J727" s="10" t="s">
        <v>6</v>
      </c>
      <c r="K727" s="11" t="s">
        <v>12</v>
      </c>
      <c r="L727" s="11" t="s">
        <v>11</v>
      </c>
      <c r="M727" s="11" t="s">
        <v>19</v>
      </c>
      <c r="N727" s="11"/>
      <c r="O727" s="11"/>
      <c r="P727" s="761" t="s">
        <v>797</v>
      </c>
      <c r="Q727" s="79" t="s">
        <v>857</v>
      </c>
      <c r="R727" s="32">
        <v>260</v>
      </c>
      <c r="S727" s="32">
        <v>0</v>
      </c>
      <c r="T727" s="33">
        <v>260</v>
      </c>
      <c r="U727" s="34">
        <v>-260.26</v>
      </c>
      <c r="V727" s="34">
        <v>133.61</v>
      </c>
      <c r="W727" s="143">
        <f>V727/T727</f>
        <v>0.5138846153846154</v>
      </c>
      <c r="X727" s="32"/>
      <c r="Y727" s="32">
        <v>260</v>
      </c>
      <c r="Z727" s="32">
        <v>260</v>
      </c>
      <c r="AA727" s="32">
        <v>260</v>
      </c>
      <c r="AB727" s="32">
        <v>260</v>
      </c>
      <c r="AE727" s="32"/>
      <c r="AF727" s="32">
        <v>260.26</v>
      </c>
      <c r="AG727" s="32">
        <f>Z727+AE727</f>
        <v>260</v>
      </c>
      <c r="AH727" s="32">
        <v>197.88</v>
      </c>
      <c r="AI727" s="32">
        <v>203.52</v>
      </c>
      <c r="AJ727" s="67">
        <f>AG727</f>
        <v>260</v>
      </c>
      <c r="AK727" s="32">
        <v>250</v>
      </c>
      <c r="AL727" s="32">
        <v>209.94</v>
      </c>
      <c r="AM727" s="32">
        <v>250</v>
      </c>
      <c r="AN727" s="32">
        <v>250</v>
      </c>
      <c r="AO727" s="32">
        <v>250</v>
      </c>
      <c r="AP727" s="32">
        <v>250</v>
      </c>
      <c r="AQ727" s="32">
        <v>250</v>
      </c>
      <c r="AR727" s="67">
        <f>AM727</f>
        <v>250</v>
      </c>
      <c r="AS727" s="32">
        <v>195.62</v>
      </c>
      <c r="AT727" s="32">
        <v>250</v>
      </c>
      <c r="AU727" s="32">
        <v>180</v>
      </c>
      <c r="AV727" s="32">
        <v>192.4</v>
      </c>
      <c r="AW727" s="682">
        <v>77</v>
      </c>
      <c r="AX727" s="32">
        <v>112.43</v>
      </c>
      <c r="AY727" s="234">
        <v>250</v>
      </c>
      <c r="AZ727" s="32">
        <v>250</v>
      </c>
      <c r="BA727" s="32">
        <v>250</v>
      </c>
      <c r="BB727" s="32">
        <v>250</v>
      </c>
      <c r="BC727" s="234">
        <v>250</v>
      </c>
      <c r="BD727" s="234">
        <v>181.73</v>
      </c>
      <c r="BE727" s="731">
        <f>BD727/BC727*100</f>
        <v>72.69200000000001</v>
      </c>
      <c r="BF727" s="822">
        <v>250</v>
      </c>
      <c r="BG727" s="33">
        <v>250</v>
      </c>
      <c r="BH727" s="33">
        <v>250</v>
      </c>
    </row>
    <row r="728" spans="1:60" ht="15.75">
      <c r="A728" s="12"/>
      <c r="B728" s="13"/>
      <c r="C728" s="13"/>
      <c r="D728" s="11"/>
      <c r="E728" s="387">
        <v>379</v>
      </c>
      <c r="F728" s="10" t="s">
        <v>77</v>
      </c>
      <c r="G728" s="11" t="s">
        <v>5</v>
      </c>
      <c r="H728" s="11" t="s">
        <v>5</v>
      </c>
      <c r="I728" s="11" t="s">
        <v>5</v>
      </c>
      <c r="J728" s="10" t="s">
        <v>6</v>
      </c>
      <c r="K728" s="11" t="s">
        <v>12</v>
      </c>
      <c r="L728" s="11" t="s">
        <v>11</v>
      </c>
      <c r="M728" s="144" t="s">
        <v>21</v>
      </c>
      <c r="N728" s="11"/>
      <c r="O728" s="11"/>
      <c r="P728" s="761" t="s">
        <v>797</v>
      </c>
      <c r="Q728" s="79" t="s">
        <v>862</v>
      </c>
      <c r="R728" s="32"/>
      <c r="S728" s="32"/>
      <c r="T728" s="33"/>
      <c r="U728" s="34"/>
      <c r="V728" s="34"/>
      <c r="W728" s="143"/>
      <c r="X728" s="32"/>
      <c r="Y728" s="32"/>
      <c r="Z728" s="32"/>
      <c r="AA728" s="32"/>
      <c r="AB728" s="32"/>
      <c r="AE728" s="32"/>
      <c r="AF728" s="32"/>
      <c r="AG728" s="32"/>
      <c r="AH728" s="32"/>
      <c r="AI728" s="32"/>
      <c r="AJ728" s="67"/>
      <c r="AK728" s="32"/>
      <c r="AL728" s="32"/>
      <c r="AM728" s="32"/>
      <c r="AN728" s="32"/>
      <c r="AO728" s="32"/>
      <c r="AP728" s="32"/>
      <c r="AQ728" s="32"/>
      <c r="AR728" s="67"/>
      <c r="AS728" s="32"/>
      <c r="AT728" s="32"/>
      <c r="AU728" s="32"/>
      <c r="AV728" s="32"/>
      <c r="AW728" s="682"/>
      <c r="AX728" s="32"/>
      <c r="AY728" s="234"/>
      <c r="AZ728" s="32"/>
      <c r="BA728" s="32"/>
      <c r="BB728" s="32"/>
      <c r="BC728" s="234"/>
      <c r="BD728" s="234"/>
      <c r="BE728" s="731"/>
      <c r="BF728" s="822">
        <v>350</v>
      </c>
      <c r="BG728" s="33">
        <v>350</v>
      </c>
      <c r="BH728" s="33">
        <v>350</v>
      </c>
    </row>
    <row r="729" spans="1:60" ht="30">
      <c r="A729" s="12">
        <v>7</v>
      </c>
      <c r="B729" s="13">
        <v>1</v>
      </c>
      <c r="C729" s="13" t="s">
        <v>11</v>
      </c>
      <c r="D729" s="11" t="s">
        <v>3</v>
      </c>
      <c r="E729" s="189">
        <v>412</v>
      </c>
      <c r="F729" s="10" t="s">
        <v>77</v>
      </c>
      <c r="G729" s="11" t="s">
        <v>5</v>
      </c>
      <c r="H729" s="11" t="s">
        <v>5</v>
      </c>
      <c r="I729" s="11" t="s">
        <v>5</v>
      </c>
      <c r="J729" s="10" t="s">
        <v>6</v>
      </c>
      <c r="K729" s="11" t="s">
        <v>12</v>
      </c>
      <c r="L729" s="11" t="s">
        <v>12</v>
      </c>
      <c r="M729" s="11" t="s">
        <v>13</v>
      </c>
      <c r="N729" s="11" t="s">
        <v>11</v>
      </c>
      <c r="O729" s="11"/>
      <c r="P729" s="761" t="s">
        <v>797</v>
      </c>
      <c r="Q729" s="79" t="s">
        <v>693</v>
      </c>
      <c r="R729" s="32">
        <v>500</v>
      </c>
      <c r="S729" s="32">
        <v>0</v>
      </c>
      <c r="T729" s="33">
        <v>500</v>
      </c>
      <c r="U729" s="34">
        <v>-497.25</v>
      </c>
      <c r="V729" s="34">
        <v>212.5</v>
      </c>
      <c r="W729" s="143">
        <f aca="true" t="shared" si="222" ref="W729:W742">V729/T729</f>
        <v>0.425</v>
      </c>
      <c r="X729" s="32"/>
      <c r="Y729" s="32">
        <v>500</v>
      </c>
      <c r="Z729" s="32">
        <v>500</v>
      </c>
      <c r="AA729" s="32">
        <v>500</v>
      </c>
      <c r="AB729" s="32">
        <v>500</v>
      </c>
      <c r="AE729" s="32"/>
      <c r="AF729" s="32">
        <v>497.25</v>
      </c>
      <c r="AG729" s="32">
        <f aca="true" t="shared" si="223" ref="AG729:AG738">Z729+AE729</f>
        <v>500</v>
      </c>
      <c r="AH729" s="32"/>
      <c r="AI729" s="32">
        <v>308.16</v>
      </c>
      <c r="AJ729" s="67">
        <v>1600</v>
      </c>
      <c r="AK729" s="32">
        <v>1362</v>
      </c>
      <c r="AL729" s="32">
        <v>439.99</v>
      </c>
      <c r="AM729" s="32">
        <v>1200</v>
      </c>
      <c r="AN729" s="32">
        <v>1200</v>
      </c>
      <c r="AO729" s="32">
        <v>1200</v>
      </c>
      <c r="AP729" s="32">
        <v>1200</v>
      </c>
      <c r="AQ729" s="32">
        <v>446</v>
      </c>
      <c r="AR729" s="67">
        <v>300</v>
      </c>
      <c r="AS729" s="32">
        <v>823.92</v>
      </c>
      <c r="AT729" s="32">
        <v>699</v>
      </c>
      <c r="AU729" s="119">
        <v>570.7</v>
      </c>
      <c r="AV729" s="119">
        <v>239.99</v>
      </c>
      <c r="AW729" s="681">
        <v>100</v>
      </c>
      <c r="AX729" s="611">
        <v>139.68</v>
      </c>
      <c r="AY729" s="430">
        <v>1000</v>
      </c>
      <c r="AZ729" s="611">
        <v>1000</v>
      </c>
      <c r="BA729" s="119">
        <v>1000</v>
      </c>
      <c r="BB729" s="119">
        <v>1000</v>
      </c>
      <c r="BC729" s="430">
        <v>700</v>
      </c>
      <c r="BD729" s="430"/>
      <c r="BE729" s="730">
        <f aca="true" t="shared" si="224" ref="BE729:BE740">BD729/BC729*100</f>
        <v>0</v>
      </c>
      <c r="BF729" s="824">
        <v>2400</v>
      </c>
      <c r="BG729" s="120">
        <v>2400</v>
      </c>
      <c r="BH729" s="120">
        <v>2400</v>
      </c>
    </row>
    <row r="730" spans="1:60" s="511" customFormat="1" ht="30">
      <c r="A730" s="159">
        <v>7</v>
      </c>
      <c r="B730" s="160">
        <v>1</v>
      </c>
      <c r="C730" s="160" t="s">
        <v>11</v>
      </c>
      <c r="D730" s="147" t="s">
        <v>3</v>
      </c>
      <c r="E730" s="388">
        <v>413</v>
      </c>
      <c r="F730" s="146" t="s">
        <v>77</v>
      </c>
      <c r="G730" s="147" t="s">
        <v>5</v>
      </c>
      <c r="H730" s="147" t="s">
        <v>5</v>
      </c>
      <c r="I730" s="147" t="s">
        <v>5</v>
      </c>
      <c r="J730" s="146" t="s">
        <v>6</v>
      </c>
      <c r="K730" s="147" t="s">
        <v>12</v>
      </c>
      <c r="L730" s="147" t="s">
        <v>12</v>
      </c>
      <c r="M730" s="172" t="s">
        <v>15</v>
      </c>
      <c r="N730" s="211">
        <v>2</v>
      </c>
      <c r="O730" s="147"/>
      <c r="P730" s="765" t="s">
        <v>797</v>
      </c>
      <c r="Q730" s="79" t="s">
        <v>819</v>
      </c>
      <c r="R730" s="32">
        <v>1500</v>
      </c>
      <c r="S730" s="32">
        <v>0</v>
      </c>
      <c r="T730" s="32">
        <v>1500</v>
      </c>
      <c r="U730" s="34">
        <v>-1507.18</v>
      </c>
      <c r="V730" s="34">
        <v>757.61</v>
      </c>
      <c r="W730" s="143">
        <f>V730/T730</f>
        <v>0.5050733333333334</v>
      </c>
      <c r="X730" s="32"/>
      <c r="Y730" s="32">
        <v>1500</v>
      </c>
      <c r="Z730" s="32">
        <v>1500</v>
      </c>
      <c r="AA730" s="32">
        <v>1500</v>
      </c>
      <c r="AB730" s="32">
        <v>1500</v>
      </c>
      <c r="AC730" s="23"/>
      <c r="AD730" s="23"/>
      <c r="AE730" s="32"/>
      <c r="AF730" s="32">
        <v>1507.18</v>
      </c>
      <c r="AG730" s="32">
        <f t="shared" si="223"/>
        <v>1500</v>
      </c>
      <c r="AH730" s="32"/>
      <c r="AI730" s="32">
        <v>429.96</v>
      </c>
      <c r="AJ730" s="67">
        <f>AG730</f>
        <v>1500</v>
      </c>
      <c r="AK730" s="32"/>
      <c r="AL730" s="32"/>
      <c r="AM730" s="32">
        <v>0</v>
      </c>
      <c r="AN730" s="32">
        <v>0</v>
      </c>
      <c r="AO730" s="32">
        <v>0</v>
      </c>
      <c r="AP730" s="32">
        <v>0</v>
      </c>
      <c r="AQ730" s="32">
        <v>1200</v>
      </c>
      <c r="AR730" s="67">
        <v>1060</v>
      </c>
      <c r="AS730" s="32"/>
      <c r="AT730" s="32">
        <v>2000</v>
      </c>
      <c r="AU730" s="32">
        <v>730.25</v>
      </c>
      <c r="AV730" s="32">
        <v>57.9</v>
      </c>
      <c r="AW730" s="682">
        <v>0</v>
      </c>
      <c r="AX730" s="455">
        <v>0</v>
      </c>
      <c r="AY730" s="234">
        <v>490</v>
      </c>
      <c r="AZ730" s="455">
        <v>490</v>
      </c>
      <c r="BA730" s="32">
        <v>490</v>
      </c>
      <c r="BB730" s="32">
        <v>490</v>
      </c>
      <c r="BC730" s="234">
        <v>490</v>
      </c>
      <c r="BD730" s="234"/>
      <c r="BE730" s="731">
        <f t="shared" si="224"/>
        <v>0</v>
      </c>
      <c r="BF730" s="822">
        <v>500</v>
      </c>
      <c r="BG730" s="33">
        <v>500</v>
      </c>
      <c r="BH730" s="120">
        <v>500</v>
      </c>
    </row>
    <row r="731" spans="1:60" s="511" customFormat="1" ht="30">
      <c r="A731" s="159"/>
      <c r="B731" s="160"/>
      <c r="C731" s="160"/>
      <c r="D731" s="147"/>
      <c r="E731" s="189">
        <v>414</v>
      </c>
      <c r="F731" s="146" t="s">
        <v>77</v>
      </c>
      <c r="G731" s="147" t="s">
        <v>5</v>
      </c>
      <c r="H731" s="147" t="s">
        <v>5</v>
      </c>
      <c r="I731" s="147" t="s">
        <v>5</v>
      </c>
      <c r="J731" s="146" t="s">
        <v>6</v>
      </c>
      <c r="K731" s="147" t="s">
        <v>12</v>
      </c>
      <c r="L731" s="147" t="s">
        <v>12</v>
      </c>
      <c r="M731" s="172" t="s">
        <v>19</v>
      </c>
      <c r="N731" s="211">
        <v>1</v>
      </c>
      <c r="O731" s="147"/>
      <c r="P731" s="765" t="s">
        <v>797</v>
      </c>
      <c r="Q731" s="79" t="s">
        <v>820</v>
      </c>
      <c r="R731" s="32"/>
      <c r="S731" s="32"/>
      <c r="T731" s="32"/>
      <c r="U731" s="34"/>
      <c r="V731" s="34"/>
      <c r="W731" s="143"/>
      <c r="X731" s="32"/>
      <c r="Y731" s="32"/>
      <c r="Z731" s="32"/>
      <c r="AA731" s="32"/>
      <c r="AB731" s="32"/>
      <c r="AC731" s="23"/>
      <c r="AD731" s="23"/>
      <c r="AE731" s="32"/>
      <c r="AF731" s="32"/>
      <c r="AG731" s="32"/>
      <c r="AH731" s="32"/>
      <c r="AI731" s="32"/>
      <c r="AJ731" s="67"/>
      <c r="AK731" s="32"/>
      <c r="AL731" s="32"/>
      <c r="AM731" s="32"/>
      <c r="AN731" s="32"/>
      <c r="AO731" s="32"/>
      <c r="AP731" s="32"/>
      <c r="AQ731" s="32"/>
      <c r="AR731" s="67"/>
      <c r="AS731" s="32"/>
      <c r="AT731" s="32"/>
      <c r="AU731" s="32">
        <v>21.48</v>
      </c>
      <c r="AV731" s="32"/>
      <c r="AW731" s="682">
        <f>500-500</f>
        <v>0</v>
      </c>
      <c r="AX731" s="455">
        <v>0</v>
      </c>
      <c r="AY731" s="234">
        <v>500</v>
      </c>
      <c r="AZ731" s="455">
        <v>500</v>
      </c>
      <c r="BA731" s="32">
        <v>500</v>
      </c>
      <c r="BB731" s="32">
        <v>500</v>
      </c>
      <c r="BC731" s="234">
        <v>500</v>
      </c>
      <c r="BD731" s="234"/>
      <c r="BE731" s="731">
        <f t="shared" si="224"/>
        <v>0</v>
      </c>
      <c r="BF731" s="822">
        <v>500</v>
      </c>
      <c r="BG731" s="33">
        <v>500</v>
      </c>
      <c r="BH731" s="120">
        <v>500</v>
      </c>
    </row>
    <row r="732" spans="1:60" ht="15.75" customHeight="1">
      <c r="A732" s="159">
        <v>7</v>
      </c>
      <c r="B732" s="160">
        <v>1</v>
      </c>
      <c r="C732" s="160" t="s">
        <v>11</v>
      </c>
      <c r="D732" s="147" t="s">
        <v>3</v>
      </c>
      <c r="E732" s="388">
        <v>415</v>
      </c>
      <c r="F732" s="146" t="s">
        <v>77</v>
      </c>
      <c r="G732" s="147" t="s">
        <v>5</v>
      </c>
      <c r="H732" s="147" t="s">
        <v>5</v>
      </c>
      <c r="I732" s="147" t="s">
        <v>5</v>
      </c>
      <c r="J732" s="146" t="s">
        <v>6</v>
      </c>
      <c r="K732" s="147" t="s">
        <v>12</v>
      </c>
      <c r="L732" s="147" t="s">
        <v>12</v>
      </c>
      <c r="M732" s="147" t="s">
        <v>32</v>
      </c>
      <c r="N732" s="147"/>
      <c r="O732" s="147"/>
      <c r="P732" s="765" t="s">
        <v>797</v>
      </c>
      <c r="Q732" s="79" t="s">
        <v>821</v>
      </c>
      <c r="R732" s="32">
        <v>1500</v>
      </c>
      <c r="S732" s="32">
        <v>0</v>
      </c>
      <c r="T732" s="32">
        <v>1500</v>
      </c>
      <c r="U732" s="34">
        <v>-1507.18</v>
      </c>
      <c r="V732" s="34">
        <v>757.61</v>
      </c>
      <c r="W732" s="143">
        <f t="shared" si="222"/>
        <v>0.5050733333333334</v>
      </c>
      <c r="X732" s="32"/>
      <c r="Y732" s="32">
        <v>1500</v>
      </c>
      <c r="Z732" s="32">
        <v>1500</v>
      </c>
      <c r="AA732" s="32">
        <v>1500</v>
      </c>
      <c r="AB732" s="32">
        <v>1500</v>
      </c>
      <c r="AC732" s="23"/>
      <c r="AD732" s="23"/>
      <c r="AE732" s="32"/>
      <c r="AF732" s="32">
        <v>1507.18</v>
      </c>
      <c r="AG732" s="32">
        <f t="shared" si="223"/>
        <v>1500</v>
      </c>
      <c r="AH732" s="32">
        <v>1102.02</v>
      </c>
      <c r="AI732" s="32">
        <v>3363.73</v>
      </c>
      <c r="AJ732" s="67">
        <f>AG732</f>
        <v>1500</v>
      </c>
      <c r="AK732" s="32">
        <v>2000</v>
      </c>
      <c r="AL732" s="32">
        <v>2318.73</v>
      </c>
      <c r="AM732" s="32">
        <v>4000</v>
      </c>
      <c r="AN732" s="32">
        <v>4000</v>
      </c>
      <c r="AO732" s="32">
        <v>4000</v>
      </c>
      <c r="AP732" s="32">
        <v>4000</v>
      </c>
      <c r="AQ732" s="32">
        <v>3000</v>
      </c>
      <c r="AR732" s="67">
        <v>2000</v>
      </c>
      <c r="AS732" s="32">
        <v>1686.89</v>
      </c>
      <c r="AT732" s="32">
        <v>2000</v>
      </c>
      <c r="AU732" s="32">
        <v>1863</v>
      </c>
      <c r="AV732" s="32">
        <v>2363.39</v>
      </c>
      <c r="AW732" s="682">
        <v>118.4</v>
      </c>
      <c r="AX732" s="455">
        <v>1416.04</v>
      </c>
      <c r="AY732" s="234">
        <v>2000</v>
      </c>
      <c r="AZ732" s="455">
        <v>2000</v>
      </c>
      <c r="BA732" s="32">
        <v>2000</v>
      </c>
      <c r="BB732" s="32">
        <v>2000</v>
      </c>
      <c r="BC732" s="234">
        <v>1700</v>
      </c>
      <c r="BD732" s="234">
        <v>918.4</v>
      </c>
      <c r="BE732" s="731">
        <f t="shared" si="224"/>
        <v>54.023529411764706</v>
      </c>
      <c r="BF732" s="822">
        <v>2400</v>
      </c>
      <c r="BG732" s="33">
        <v>2400</v>
      </c>
      <c r="BH732" s="120">
        <v>2400</v>
      </c>
    </row>
    <row r="733" spans="1:60" s="511" customFormat="1" ht="15.75" hidden="1">
      <c r="A733" s="12"/>
      <c r="B733" s="13"/>
      <c r="C733" s="13"/>
      <c r="D733" s="11"/>
      <c r="E733" s="189">
        <v>416</v>
      </c>
      <c r="F733" s="10" t="s">
        <v>77</v>
      </c>
      <c r="G733" s="11" t="s">
        <v>5</v>
      </c>
      <c r="H733" s="11" t="s">
        <v>5</v>
      </c>
      <c r="I733" s="11" t="s">
        <v>5</v>
      </c>
      <c r="J733" s="10" t="s">
        <v>6</v>
      </c>
      <c r="K733" s="11" t="s">
        <v>12</v>
      </c>
      <c r="L733" s="11" t="s">
        <v>12</v>
      </c>
      <c r="M733" s="154">
        <v>13</v>
      </c>
      <c r="N733" s="11"/>
      <c r="O733" s="11"/>
      <c r="P733" s="709">
        <v>41</v>
      </c>
      <c r="Q733" s="79" t="s">
        <v>440</v>
      </c>
      <c r="R733" s="32"/>
      <c r="S733" s="32"/>
      <c r="T733" s="33"/>
      <c r="U733" s="34"/>
      <c r="V733" s="34"/>
      <c r="W733" s="143"/>
      <c r="X733" s="32"/>
      <c r="Y733" s="32"/>
      <c r="Z733" s="32"/>
      <c r="AA733" s="32"/>
      <c r="AB733" s="32"/>
      <c r="AC733" s="4"/>
      <c r="AD733" s="4"/>
      <c r="AE733" s="32"/>
      <c r="AF733" s="32"/>
      <c r="AG733" s="32"/>
      <c r="AH733" s="32"/>
      <c r="AI733" s="32"/>
      <c r="AJ733" s="67"/>
      <c r="AK733" s="32">
        <v>58</v>
      </c>
      <c r="AL733" s="32">
        <v>58</v>
      </c>
      <c r="AM733" s="32">
        <v>0</v>
      </c>
      <c r="AN733" s="32">
        <v>0</v>
      </c>
      <c r="AO733" s="32">
        <v>0</v>
      </c>
      <c r="AP733" s="32">
        <v>0</v>
      </c>
      <c r="AQ733" s="32"/>
      <c r="AR733" s="67">
        <f>AM733</f>
        <v>0</v>
      </c>
      <c r="AS733" s="32"/>
      <c r="AT733" s="32"/>
      <c r="AU733" s="32"/>
      <c r="AV733" s="32"/>
      <c r="AW733" s="682"/>
      <c r="AX733" s="455"/>
      <c r="AY733" s="234"/>
      <c r="AZ733" s="455"/>
      <c r="BA733" s="32"/>
      <c r="BB733" s="32"/>
      <c r="BC733" s="234"/>
      <c r="BD733" s="234"/>
      <c r="BE733" s="731" t="e">
        <f t="shared" si="224"/>
        <v>#DIV/0!</v>
      </c>
      <c r="BF733" s="827"/>
      <c r="BG733" s="831"/>
      <c r="BH733" s="120"/>
    </row>
    <row r="734" spans="1:60" ht="25.5">
      <c r="A734" s="12">
        <v>7</v>
      </c>
      <c r="B734" s="13">
        <v>1</v>
      </c>
      <c r="C734" s="13" t="s">
        <v>11</v>
      </c>
      <c r="D734" s="11" t="s">
        <v>3</v>
      </c>
      <c r="E734" s="388">
        <v>417</v>
      </c>
      <c r="F734" s="10" t="s">
        <v>77</v>
      </c>
      <c r="G734" s="11" t="s">
        <v>5</v>
      </c>
      <c r="H734" s="11" t="s">
        <v>5</v>
      </c>
      <c r="I734" s="11" t="s">
        <v>5</v>
      </c>
      <c r="J734" s="10" t="s">
        <v>6</v>
      </c>
      <c r="K734" s="11" t="s">
        <v>12</v>
      </c>
      <c r="L734" s="11" t="s">
        <v>12</v>
      </c>
      <c r="M734" s="11" t="s">
        <v>34</v>
      </c>
      <c r="N734" s="11"/>
      <c r="O734" s="11"/>
      <c r="P734" s="761" t="s">
        <v>797</v>
      </c>
      <c r="Q734" s="21" t="s">
        <v>822</v>
      </c>
      <c r="R734" s="32">
        <v>600</v>
      </c>
      <c r="S734" s="32">
        <v>0</v>
      </c>
      <c r="T734" s="33">
        <v>600</v>
      </c>
      <c r="U734" s="34">
        <v>-619.96</v>
      </c>
      <c r="V734" s="34">
        <v>16.4</v>
      </c>
      <c r="W734" s="143">
        <f t="shared" si="222"/>
        <v>0.02733333333333333</v>
      </c>
      <c r="X734" s="32"/>
      <c r="Y734" s="32">
        <v>600</v>
      </c>
      <c r="Z734" s="32">
        <v>600</v>
      </c>
      <c r="AA734" s="32">
        <v>600</v>
      </c>
      <c r="AB734" s="32">
        <v>600</v>
      </c>
      <c r="AE734" s="32"/>
      <c r="AF734" s="32">
        <v>619.96</v>
      </c>
      <c r="AG734" s="32">
        <f t="shared" si="223"/>
        <v>600</v>
      </c>
      <c r="AH734" s="32">
        <f>552.75-290</f>
        <v>262.75</v>
      </c>
      <c r="AI734" s="32">
        <v>206.52</v>
      </c>
      <c r="AJ734" s="67">
        <f>AG734</f>
        <v>600</v>
      </c>
      <c r="AK734" s="32">
        <v>640</v>
      </c>
      <c r="AL734" s="32">
        <v>21.2</v>
      </c>
      <c r="AM734" s="32">
        <v>1200</v>
      </c>
      <c r="AN734" s="32">
        <v>1200</v>
      </c>
      <c r="AO734" s="32">
        <v>1200</v>
      </c>
      <c r="AP734" s="32">
        <v>1200</v>
      </c>
      <c r="AQ734" s="32">
        <v>1200</v>
      </c>
      <c r="AR734" s="67">
        <v>1000</v>
      </c>
      <c r="AS734" s="32">
        <v>445.24</v>
      </c>
      <c r="AT734" s="32">
        <v>2500</v>
      </c>
      <c r="AU734" s="32">
        <v>891</v>
      </c>
      <c r="AV734" s="32">
        <v>1182.02</v>
      </c>
      <c r="AW734" s="682">
        <v>113.5</v>
      </c>
      <c r="AX734" s="455">
        <v>823.09</v>
      </c>
      <c r="AY734" s="234">
        <v>500</v>
      </c>
      <c r="AZ734" s="455">
        <v>500</v>
      </c>
      <c r="BA734" s="32">
        <v>500</v>
      </c>
      <c r="BB734" s="32">
        <v>500</v>
      </c>
      <c r="BC734" s="234">
        <v>1100</v>
      </c>
      <c r="BD734" s="234">
        <v>977.79</v>
      </c>
      <c r="BE734" s="731">
        <f t="shared" si="224"/>
        <v>88.88999999999999</v>
      </c>
      <c r="BF734" s="822">
        <v>500</v>
      </c>
      <c r="BG734" s="33">
        <v>500</v>
      </c>
      <c r="BH734" s="120">
        <v>500</v>
      </c>
    </row>
    <row r="735" spans="1:60" ht="25.5">
      <c r="A735" s="12"/>
      <c r="B735" s="13"/>
      <c r="C735" s="13"/>
      <c r="D735" s="11"/>
      <c r="E735" s="189">
        <v>418</v>
      </c>
      <c r="F735" s="10" t="s">
        <v>77</v>
      </c>
      <c r="G735" s="11" t="s">
        <v>5</v>
      </c>
      <c r="H735" s="11" t="s">
        <v>5</v>
      </c>
      <c r="I735" s="11" t="s">
        <v>5</v>
      </c>
      <c r="J735" s="10" t="s">
        <v>6</v>
      </c>
      <c r="K735" s="11" t="s">
        <v>12</v>
      </c>
      <c r="L735" s="154">
        <v>5</v>
      </c>
      <c r="M735" s="144" t="s">
        <v>15</v>
      </c>
      <c r="N735" s="11"/>
      <c r="O735" s="11"/>
      <c r="P735" s="709" t="s">
        <v>797</v>
      </c>
      <c r="Q735" s="21" t="s">
        <v>823</v>
      </c>
      <c r="R735" s="32"/>
      <c r="S735" s="32"/>
      <c r="T735" s="33"/>
      <c r="U735" s="34"/>
      <c r="V735" s="34"/>
      <c r="W735" s="143"/>
      <c r="X735" s="32"/>
      <c r="Y735" s="32"/>
      <c r="Z735" s="32"/>
      <c r="AA735" s="32"/>
      <c r="AB735" s="32"/>
      <c r="AE735" s="32"/>
      <c r="AF735" s="32"/>
      <c r="AG735" s="32"/>
      <c r="AH735" s="32"/>
      <c r="AI735" s="32"/>
      <c r="AJ735" s="67"/>
      <c r="AK735" s="32"/>
      <c r="AL735" s="32"/>
      <c r="AM735" s="32"/>
      <c r="AN735" s="32"/>
      <c r="AO735" s="32"/>
      <c r="AP735" s="32"/>
      <c r="AQ735" s="32"/>
      <c r="AR735" s="67"/>
      <c r="AS735" s="32"/>
      <c r="AT735" s="32"/>
      <c r="AU735" s="32"/>
      <c r="AV735" s="32"/>
      <c r="AW735" s="682"/>
      <c r="AX735" s="455"/>
      <c r="AY735" s="234"/>
      <c r="AZ735" s="455"/>
      <c r="BA735" s="32"/>
      <c r="BB735" s="32"/>
      <c r="BC735" s="234">
        <v>72</v>
      </c>
      <c r="BD735" s="234">
        <v>71.3</v>
      </c>
      <c r="BE735" s="731">
        <f t="shared" si="224"/>
        <v>99.02777777777777</v>
      </c>
      <c r="BF735" s="822"/>
      <c r="BG735" s="33"/>
      <c r="BH735" s="120"/>
    </row>
    <row r="736" spans="1:60" ht="15.75" hidden="1">
      <c r="A736" s="12">
        <v>7</v>
      </c>
      <c r="B736" s="13">
        <v>1</v>
      </c>
      <c r="C736" s="13" t="s">
        <v>11</v>
      </c>
      <c r="D736" s="11" t="s">
        <v>3</v>
      </c>
      <c r="E736" s="388">
        <v>419</v>
      </c>
      <c r="F736" s="10" t="s">
        <v>77</v>
      </c>
      <c r="G736" s="11" t="s">
        <v>5</v>
      </c>
      <c r="H736" s="11" t="s">
        <v>5</v>
      </c>
      <c r="I736" s="11" t="s">
        <v>5</v>
      </c>
      <c r="J736" s="10" t="s">
        <v>6</v>
      </c>
      <c r="K736" s="11" t="s">
        <v>12</v>
      </c>
      <c r="L736" s="11" t="s">
        <v>6</v>
      </c>
      <c r="M736" s="11" t="s">
        <v>17</v>
      </c>
      <c r="N736" s="11"/>
      <c r="O736" s="11"/>
      <c r="P736" s="761" t="s">
        <v>7</v>
      </c>
      <c r="Q736" s="79" t="s">
        <v>153</v>
      </c>
      <c r="R736" s="32">
        <v>100</v>
      </c>
      <c r="S736" s="32">
        <v>0</v>
      </c>
      <c r="T736" s="33">
        <v>100</v>
      </c>
      <c r="U736" s="34">
        <v>-109.3</v>
      </c>
      <c r="V736" s="34">
        <v>127.78</v>
      </c>
      <c r="W736" s="143">
        <f t="shared" si="222"/>
        <v>1.2778</v>
      </c>
      <c r="X736" s="32"/>
      <c r="Y736" s="32">
        <v>100</v>
      </c>
      <c r="Z736" s="32">
        <v>100</v>
      </c>
      <c r="AA736" s="32">
        <v>100</v>
      </c>
      <c r="AB736" s="32">
        <v>100</v>
      </c>
      <c r="AE736" s="32"/>
      <c r="AF736" s="32">
        <v>109.3</v>
      </c>
      <c r="AG736" s="32">
        <f t="shared" si="223"/>
        <v>100</v>
      </c>
      <c r="AH736" s="32">
        <v>190.65</v>
      </c>
      <c r="AI736" s="32">
        <v>185.9</v>
      </c>
      <c r="AJ736" s="67">
        <f>AG736</f>
        <v>100</v>
      </c>
      <c r="AK736" s="32">
        <v>240</v>
      </c>
      <c r="AL736" s="32">
        <v>228.01</v>
      </c>
      <c r="AM736" s="32">
        <f>AK736</f>
        <v>240</v>
      </c>
      <c r="AN736" s="32">
        <f>AM736</f>
        <v>240</v>
      </c>
      <c r="AO736" s="32">
        <f>AN736</f>
        <v>240</v>
      </c>
      <c r="AP736" s="32">
        <f>AO736</f>
        <v>240</v>
      </c>
      <c r="AQ736" s="32">
        <v>240</v>
      </c>
      <c r="AR736" s="67">
        <v>240</v>
      </c>
      <c r="AS736" s="32">
        <v>252.32</v>
      </c>
      <c r="AT736" s="32">
        <v>240</v>
      </c>
      <c r="AU736" s="32">
        <v>246</v>
      </c>
      <c r="AV736" s="32">
        <v>276.39</v>
      </c>
      <c r="AW736" s="682">
        <v>99.8</v>
      </c>
      <c r="AX736" s="455">
        <v>183.67</v>
      </c>
      <c r="AY736" s="234"/>
      <c r="AZ736" s="455">
        <v>260</v>
      </c>
      <c r="BA736" s="32">
        <v>260</v>
      </c>
      <c r="BB736" s="32">
        <v>260</v>
      </c>
      <c r="BC736" s="234"/>
      <c r="BD736" s="234"/>
      <c r="BE736" s="731" t="e">
        <f t="shared" si="224"/>
        <v>#DIV/0!</v>
      </c>
      <c r="BF736" s="822"/>
      <c r="BG736" s="33"/>
      <c r="BH736" s="33"/>
    </row>
    <row r="737" spans="1:60" ht="30">
      <c r="A737" s="12"/>
      <c r="B737" s="13"/>
      <c r="C737" s="13"/>
      <c r="D737" s="11"/>
      <c r="E737" s="189">
        <v>420</v>
      </c>
      <c r="F737" s="10" t="s">
        <v>77</v>
      </c>
      <c r="G737" s="11" t="s">
        <v>5</v>
      </c>
      <c r="H737" s="11" t="s">
        <v>5</v>
      </c>
      <c r="I737" s="11" t="s">
        <v>5</v>
      </c>
      <c r="J737" s="10" t="s">
        <v>6</v>
      </c>
      <c r="K737" s="11" t="s">
        <v>12</v>
      </c>
      <c r="L737" s="154">
        <v>6</v>
      </c>
      <c r="M737" s="144" t="s">
        <v>17</v>
      </c>
      <c r="N737" s="11"/>
      <c r="O737" s="11"/>
      <c r="P737" s="761" t="s">
        <v>797</v>
      </c>
      <c r="Q737" s="79" t="s">
        <v>798</v>
      </c>
      <c r="R737" s="32"/>
      <c r="S737" s="32"/>
      <c r="T737" s="33"/>
      <c r="U737" s="34"/>
      <c r="V737" s="34"/>
      <c r="W737" s="143"/>
      <c r="X737" s="32"/>
      <c r="Y737" s="32"/>
      <c r="Z737" s="32"/>
      <c r="AA737" s="32"/>
      <c r="AB737" s="32"/>
      <c r="AE737" s="32"/>
      <c r="AF737" s="32"/>
      <c r="AG737" s="32"/>
      <c r="AH737" s="32"/>
      <c r="AI737" s="32"/>
      <c r="AJ737" s="67"/>
      <c r="AK737" s="32"/>
      <c r="AL737" s="32"/>
      <c r="AM737" s="32"/>
      <c r="AN737" s="32"/>
      <c r="AO737" s="32"/>
      <c r="AP737" s="32"/>
      <c r="AQ737" s="32"/>
      <c r="AR737" s="67"/>
      <c r="AS737" s="32"/>
      <c r="AT737" s="32"/>
      <c r="AU737" s="32"/>
      <c r="AV737" s="32"/>
      <c r="AW737" s="682"/>
      <c r="AX737" s="32"/>
      <c r="AY737" s="234">
        <v>260</v>
      </c>
      <c r="AZ737" s="32"/>
      <c r="BA737" s="32"/>
      <c r="BB737" s="32"/>
      <c r="BC737" s="234">
        <v>260</v>
      </c>
      <c r="BD737" s="234">
        <v>202.77</v>
      </c>
      <c r="BE737" s="731">
        <f t="shared" si="224"/>
        <v>77.98846153846154</v>
      </c>
      <c r="BF737" s="822">
        <v>300</v>
      </c>
      <c r="BG737" s="33">
        <v>300</v>
      </c>
      <c r="BH737" s="33">
        <v>300</v>
      </c>
    </row>
    <row r="738" spans="1:60" ht="15" customHeight="1">
      <c r="A738" s="12">
        <v>7</v>
      </c>
      <c r="B738" s="13">
        <v>1</v>
      </c>
      <c r="C738" s="13" t="s">
        <v>11</v>
      </c>
      <c r="D738" s="11" t="s">
        <v>3</v>
      </c>
      <c r="E738" s="388">
        <v>421</v>
      </c>
      <c r="F738" s="10" t="s">
        <v>77</v>
      </c>
      <c r="G738" s="11" t="s">
        <v>5</v>
      </c>
      <c r="H738" s="11" t="s">
        <v>5</v>
      </c>
      <c r="I738" s="11" t="s">
        <v>5</v>
      </c>
      <c r="J738" s="10" t="s">
        <v>6</v>
      </c>
      <c r="K738" s="11" t="s">
        <v>12</v>
      </c>
      <c r="L738" s="11" t="s">
        <v>24</v>
      </c>
      <c r="M738" s="11" t="s">
        <v>19</v>
      </c>
      <c r="N738" s="11" t="s">
        <v>5</v>
      </c>
      <c r="O738" s="11"/>
      <c r="P738" s="761" t="s">
        <v>797</v>
      </c>
      <c r="Q738" s="79" t="s">
        <v>759</v>
      </c>
      <c r="R738" s="32">
        <v>700</v>
      </c>
      <c r="S738" s="32">
        <v>0</v>
      </c>
      <c r="T738" s="33">
        <v>700</v>
      </c>
      <c r="U738" s="34">
        <v>-661</v>
      </c>
      <c r="V738" s="34">
        <v>411</v>
      </c>
      <c r="W738" s="143">
        <f>V738/T738</f>
        <v>0.5871428571428572</v>
      </c>
      <c r="X738" s="32"/>
      <c r="Y738" s="32">
        <v>700</v>
      </c>
      <c r="Z738" s="32">
        <v>700</v>
      </c>
      <c r="AA738" s="32">
        <v>700</v>
      </c>
      <c r="AB738" s="32">
        <v>700</v>
      </c>
      <c r="AE738" s="32"/>
      <c r="AF738" s="32">
        <v>661</v>
      </c>
      <c r="AG738" s="32">
        <f t="shared" si="223"/>
        <v>700</v>
      </c>
      <c r="AH738" s="32">
        <f>222+332</f>
        <v>554</v>
      </c>
      <c r="AI738" s="32">
        <v>195</v>
      </c>
      <c r="AJ738" s="67">
        <f>AG738</f>
        <v>700</v>
      </c>
      <c r="AK738" s="32">
        <f>AJ738</f>
        <v>700</v>
      </c>
      <c r="AL738" s="32">
        <v>195</v>
      </c>
      <c r="AM738" s="32">
        <v>500</v>
      </c>
      <c r="AN738" s="32">
        <v>500</v>
      </c>
      <c r="AO738" s="32">
        <v>500</v>
      </c>
      <c r="AP738" s="32">
        <v>500</v>
      </c>
      <c r="AQ738" s="32">
        <v>500</v>
      </c>
      <c r="AR738" s="67">
        <v>500</v>
      </c>
      <c r="AS738" s="32">
        <v>280</v>
      </c>
      <c r="AT738" s="32">
        <v>700</v>
      </c>
      <c r="AU738" s="32"/>
      <c r="AV738" s="32">
        <v>208</v>
      </c>
      <c r="AW738" s="682">
        <v>69.3</v>
      </c>
      <c r="AX738" s="455">
        <v>208</v>
      </c>
      <c r="AY738" s="234">
        <v>300</v>
      </c>
      <c r="AZ738" s="455">
        <v>300</v>
      </c>
      <c r="BA738" s="32">
        <v>300</v>
      </c>
      <c r="BB738" s="32">
        <v>300</v>
      </c>
      <c r="BC738" s="234">
        <v>300</v>
      </c>
      <c r="BD738" s="234"/>
      <c r="BE738" s="731">
        <f t="shared" si="224"/>
        <v>0</v>
      </c>
      <c r="BF738" s="822">
        <v>300</v>
      </c>
      <c r="BG738" s="33">
        <v>300</v>
      </c>
      <c r="BH738" s="33">
        <v>300</v>
      </c>
    </row>
    <row r="739" spans="1:60" s="23" customFormat="1" ht="30">
      <c r="A739" s="12">
        <v>7</v>
      </c>
      <c r="B739" s="13">
        <v>1</v>
      </c>
      <c r="C739" s="13" t="s">
        <v>11</v>
      </c>
      <c r="D739" s="11" t="s">
        <v>3</v>
      </c>
      <c r="E739" s="189">
        <v>422</v>
      </c>
      <c r="F739" s="10" t="s">
        <v>77</v>
      </c>
      <c r="G739" s="11" t="s">
        <v>5</v>
      </c>
      <c r="H739" s="11" t="s">
        <v>5</v>
      </c>
      <c r="I739" s="11" t="s">
        <v>5</v>
      </c>
      <c r="J739" s="10" t="s">
        <v>6</v>
      </c>
      <c r="K739" s="11" t="s">
        <v>12</v>
      </c>
      <c r="L739" s="11" t="s">
        <v>24</v>
      </c>
      <c r="M739" s="11" t="s">
        <v>19</v>
      </c>
      <c r="N739" s="144" t="s">
        <v>11</v>
      </c>
      <c r="O739" s="11"/>
      <c r="P739" s="761" t="s">
        <v>797</v>
      </c>
      <c r="Q739" s="79" t="s">
        <v>475</v>
      </c>
      <c r="R739" s="32">
        <v>700</v>
      </c>
      <c r="S739" s="32">
        <v>0</v>
      </c>
      <c r="T739" s="33">
        <v>700</v>
      </c>
      <c r="U739" s="34">
        <v>-661</v>
      </c>
      <c r="V739" s="34">
        <v>411</v>
      </c>
      <c r="W739" s="143">
        <f t="shared" si="222"/>
        <v>0.5871428571428572</v>
      </c>
      <c r="X739" s="32"/>
      <c r="Y739" s="32">
        <v>700</v>
      </c>
      <c r="Z739" s="32">
        <v>700</v>
      </c>
      <c r="AA739" s="32">
        <v>700</v>
      </c>
      <c r="AB739" s="32">
        <v>700</v>
      </c>
      <c r="AC739" s="4"/>
      <c r="AD739" s="4"/>
      <c r="AE739" s="32"/>
      <c r="AF739" s="32">
        <v>661</v>
      </c>
      <c r="AG739" s="32"/>
      <c r="AH739" s="32"/>
      <c r="AI739" s="32">
        <v>100</v>
      </c>
      <c r="AJ739" s="67"/>
      <c r="AK739" s="32"/>
      <c r="AL739" s="32"/>
      <c r="AM739" s="32">
        <v>200</v>
      </c>
      <c r="AN739" s="32">
        <v>200</v>
      </c>
      <c r="AO739" s="32">
        <v>253</v>
      </c>
      <c r="AP739" s="32">
        <v>253</v>
      </c>
      <c r="AQ739" s="32">
        <v>807</v>
      </c>
      <c r="AR739" s="67">
        <v>200</v>
      </c>
      <c r="AS739" s="32">
        <v>806.52</v>
      </c>
      <c r="AT739" s="32">
        <v>500</v>
      </c>
      <c r="AU739" s="32">
        <v>659</v>
      </c>
      <c r="AV739" s="32">
        <v>378.28</v>
      </c>
      <c r="AW739" s="682">
        <v>47.3</v>
      </c>
      <c r="AX739" s="455">
        <v>372.83</v>
      </c>
      <c r="AY739" s="234">
        <v>800</v>
      </c>
      <c r="AZ739" s="455">
        <v>800</v>
      </c>
      <c r="BA739" s="32">
        <v>800</v>
      </c>
      <c r="BB739" s="32">
        <v>800</v>
      </c>
      <c r="BC739" s="234">
        <v>728</v>
      </c>
      <c r="BD739" s="234">
        <v>495</v>
      </c>
      <c r="BE739" s="731">
        <f t="shared" si="224"/>
        <v>67.9945054945055</v>
      </c>
      <c r="BF739" s="822">
        <v>800</v>
      </c>
      <c r="BG739" s="32">
        <v>800</v>
      </c>
      <c r="BH739" s="32">
        <v>800</v>
      </c>
    </row>
    <row r="740" spans="1:60" s="23" customFormat="1" ht="15.75" hidden="1">
      <c r="A740" s="12"/>
      <c r="B740" s="13"/>
      <c r="C740" s="13"/>
      <c r="D740" s="11"/>
      <c r="E740" s="388">
        <v>423</v>
      </c>
      <c r="F740" s="10" t="s">
        <v>77</v>
      </c>
      <c r="G740" s="11" t="s">
        <v>5</v>
      </c>
      <c r="H740" s="11" t="s">
        <v>5</v>
      </c>
      <c r="I740" s="11" t="s">
        <v>5</v>
      </c>
      <c r="J740" s="10" t="s">
        <v>6</v>
      </c>
      <c r="K740" s="11" t="s">
        <v>12</v>
      </c>
      <c r="L740" s="11" t="s">
        <v>24</v>
      </c>
      <c r="M740" s="11" t="s">
        <v>19</v>
      </c>
      <c r="N740" s="144" t="s">
        <v>11</v>
      </c>
      <c r="O740" s="11"/>
      <c r="P740" s="182">
        <v>41</v>
      </c>
      <c r="Q740" s="79" t="s">
        <v>799</v>
      </c>
      <c r="R740" s="32"/>
      <c r="S740" s="32"/>
      <c r="T740" s="33"/>
      <c r="U740" s="34"/>
      <c r="V740" s="34"/>
      <c r="W740" s="143"/>
      <c r="X740" s="32"/>
      <c r="Y740" s="32"/>
      <c r="Z740" s="32"/>
      <c r="AA740" s="32"/>
      <c r="AB740" s="32"/>
      <c r="AC740" s="4"/>
      <c r="AD740" s="4"/>
      <c r="AE740" s="32"/>
      <c r="AF740" s="32"/>
      <c r="AG740" s="32"/>
      <c r="AH740" s="32"/>
      <c r="AI740" s="32"/>
      <c r="AJ740" s="67"/>
      <c r="AK740" s="32"/>
      <c r="AL740" s="32"/>
      <c r="AM740" s="32"/>
      <c r="AN740" s="32"/>
      <c r="AO740" s="32"/>
      <c r="AP740" s="32"/>
      <c r="AQ740" s="32"/>
      <c r="AR740" s="67"/>
      <c r="AS740" s="32"/>
      <c r="AT740" s="32"/>
      <c r="AU740" s="32"/>
      <c r="AV740" s="32"/>
      <c r="AW740" s="682"/>
      <c r="AX740" s="455"/>
      <c r="AY740" s="234"/>
      <c r="AZ740" s="455"/>
      <c r="BA740" s="32"/>
      <c r="BB740" s="32"/>
      <c r="BC740" s="234"/>
      <c r="BD740" s="234"/>
      <c r="BE740" s="731" t="e">
        <f t="shared" si="224"/>
        <v>#DIV/0!</v>
      </c>
      <c r="BF740" s="32"/>
      <c r="BG740" s="32"/>
      <c r="BH740" s="32"/>
    </row>
    <row r="741" spans="1:60" ht="15.75">
      <c r="A741" s="159">
        <v>7</v>
      </c>
      <c r="B741" s="160">
        <v>1</v>
      </c>
      <c r="C741" s="160" t="s">
        <v>11</v>
      </c>
      <c r="D741" s="147" t="s">
        <v>10</v>
      </c>
      <c r="E741" s="385">
        <v>424</v>
      </c>
      <c r="F741" s="212" t="s">
        <v>77</v>
      </c>
      <c r="G741" s="213" t="s">
        <v>5</v>
      </c>
      <c r="H741" s="213" t="s">
        <v>5</v>
      </c>
      <c r="I741" s="213" t="s">
        <v>5</v>
      </c>
      <c r="J741" s="212" t="s">
        <v>6</v>
      </c>
      <c r="K741" s="213" t="s">
        <v>12</v>
      </c>
      <c r="L741" s="213"/>
      <c r="M741" s="213"/>
      <c r="N741" s="213"/>
      <c r="O741" s="213"/>
      <c r="P741" s="256"/>
      <c r="Q741" s="271" t="s">
        <v>188</v>
      </c>
      <c r="R741" s="258">
        <f>SUM(R729:R739)</f>
        <v>5600</v>
      </c>
      <c r="S741" s="258">
        <f>SUM(S729:S739)</f>
        <v>0</v>
      </c>
      <c r="T741" s="258">
        <f>SUM(T729:T739)</f>
        <v>5600</v>
      </c>
      <c r="U741" s="258">
        <f>SUM(U729:U739)</f>
        <v>-5562.87</v>
      </c>
      <c r="V741" s="259">
        <f>SUM(V729:V739)</f>
        <v>2693.9</v>
      </c>
      <c r="W741" s="260">
        <f t="shared" si="222"/>
        <v>0.48105357142857147</v>
      </c>
      <c r="X741" s="258">
        <f>SUM(X729:X739)</f>
        <v>0</v>
      </c>
      <c r="Y741" s="258">
        <f>SUM(Y729:Y739)</f>
        <v>5600</v>
      </c>
      <c r="Z741" s="258">
        <f>SUM(Z729:Z739)</f>
        <v>5600</v>
      </c>
      <c r="AA741" s="258">
        <f>SUM(AA729:AA739)</f>
        <v>5600</v>
      </c>
      <c r="AB741" s="258">
        <f>SUM(AB729:AB739)</f>
        <v>5600</v>
      </c>
      <c r="AC741" s="261"/>
      <c r="AD741" s="261"/>
      <c r="AE741" s="258">
        <f aca="true" t="shared" si="225" ref="AE741:AT741">SUM(AE729:AE739)</f>
        <v>0</v>
      </c>
      <c r="AF741" s="258">
        <f t="shared" si="225"/>
        <v>5562.87</v>
      </c>
      <c r="AG741" s="258">
        <f t="shared" si="225"/>
        <v>4900</v>
      </c>
      <c r="AH741" s="258">
        <f t="shared" si="225"/>
        <v>2109.42</v>
      </c>
      <c r="AI741" s="258">
        <f t="shared" si="225"/>
        <v>4789.27</v>
      </c>
      <c r="AJ741" s="262">
        <f t="shared" si="225"/>
        <v>6000</v>
      </c>
      <c r="AK741" s="258">
        <f t="shared" si="225"/>
        <v>5000</v>
      </c>
      <c r="AL741" s="258">
        <f t="shared" si="225"/>
        <v>3260.9300000000003</v>
      </c>
      <c r="AM741" s="258">
        <f t="shared" si="225"/>
        <v>7340</v>
      </c>
      <c r="AN741" s="258">
        <f t="shared" si="225"/>
        <v>7340</v>
      </c>
      <c r="AO741" s="258">
        <f t="shared" si="225"/>
        <v>7393</v>
      </c>
      <c r="AP741" s="258">
        <f t="shared" si="225"/>
        <v>7393</v>
      </c>
      <c r="AQ741" s="258">
        <f t="shared" si="225"/>
        <v>7393</v>
      </c>
      <c r="AR741" s="262">
        <f t="shared" si="225"/>
        <v>5300</v>
      </c>
      <c r="AS741" s="258">
        <f t="shared" si="225"/>
        <v>4294.89</v>
      </c>
      <c r="AT741" s="258">
        <f t="shared" si="225"/>
        <v>8639</v>
      </c>
      <c r="AU741" s="258">
        <f aca="true" t="shared" si="226" ref="AU741:BC741">SUM(AU726:AU739)</f>
        <v>5161.43</v>
      </c>
      <c r="AV741" s="258">
        <f t="shared" si="226"/>
        <v>4898.37</v>
      </c>
      <c r="AW741" s="258">
        <f t="shared" si="226"/>
        <v>625.3</v>
      </c>
      <c r="AX741" s="258">
        <f t="shared" si="226"/>
        <v>3255.7400000000002</v>
      </c>
      <c r="AY741" s="258">
        <f t="shared" si="226"/>
        <v>6100</v>
      </c>
      <c r="AZ741" s="258">
        <f t="shared" si="226"/>
        <v>6100</v>
      </c>
      <c r="BA741" s="258">
        <f t="shared" si="226"/>
        <v>6100</v>
      </c>
      <c r="BB741" s="258">
        <f t="shared" si="226"/>
        <v>6100</v>
      </c>
      <c r="BC741" s="258">
        <f t="shared" si="226"/>
        <v>6100</v>
      </c>
      <c r="BD741" s="258">
        <f>SUM(BD729:BD739)</f>
        <v>2665.26</v>
      </c>
      <c r="BE741" s="258" t="e">
        <f>SUM(BE729:BE739)</f>
        <v>#DIV/0!</v>
      </c>
      <c r="BF741" s="258">
        <f>SUM(BF726:BF739)</f>
        <v>8400</v>
      </c>
      <c r="BG741" s="258">
        <f>SUM(BG726:BG739)</f>
        <v>8400</v>
      </c>
      <c r="BH741" s="258">
        <f>SUM(BH726:BH739)</f>
        <v>8400</v>
      </c>
    </row>
    <row r="742" spans="1:60" ht="15.75">
      <c r="A742" s="89" t="s">
        <v>186</v>
      </c>
      <c r="B742" s="90"/>
      <c r="C742" s="90"/>
      <c r="D742" s="91"/>
      <c r="E742" s="722">
        <v>425</v>
      </c>
      <c r="F742" s="905" t="s">
        <v>186</v>
      </c>
      <c r="G742" s="906"/>
      <c r="H742" s="906"/>
      <c r="I742" s="907"/>
      <c r="J742" s="901" t="s">
        <v>257</v>
      </c>
      <c r="K742" s="902"/>
      <c r="L742" s="902"/>
      <c r="M742" s="902"/>
      <c r="N742" s="902"/>
      <c r="O742" s="902"/>
      <c r="P742" s="903"/>
      <c r="Q742" s="194" t="s">
        <v>258</v>
      </c>
      <c r="R742" s="54">
        <f>R741</f>
        <v>5600</v>
      </c>
      <c r="S742" s="54">
        <f>S741</f>
        <v>0</v>
      </c>
      <c r="T742" s="54">
        <f>T741</f>
        <v>5600</v>
      </c>
      <c r="U742" s="54">
        <f>U741</f>
        <v>-5562.87</v>
      </c>
      <c r="V742" s="55">
        <f>V741</f>
        <v>2693.9</v>
      </c>
      <c r="W742" s="152">
        <f t="shared" si="222"/>
        <v>0.48105357142857147</v>
      </c>
      <c r="X742" s="54">
        <f>X741</f>
        <v>0</v>
      </c>
      <c r="Y742" s="54">
        <f>Y741</f>
        <v>5600</v>
      </c>
      <c r="Z742" s="54">
        <f>Z741</f>
        <v>5600</v>
      </c>
      <c r="AA742" s="54">
        <f>AA741</f>
        <v>5600</v>
      </c>
      <c r="AB742" s="54">
        <f>AB741</f>
        <v>5600</v>
      </c>
      <c r="AC742" s="2"/>
      <c r="AD742" s="2"/>
      <c r="AE742" s="54">
        <f aca="true" t="shared" si="227" ref="AE742:AV742">AE741</f>
        <v>0</v>
      </c>
      <c r="AF742" s="54">
        <f t="shared" si="227"/>
        <v>5562.87</v>
      </c>
      <c r="AG742" s="54">
        <f t="shared" si="227"/>
        <v>4900</v>
      </c>
      <c r="AH742" s="54">
        <f t="shared" si="227"/>
        <v>2109.42</v>
      </c>
      <c r="AI742" s="64">
        <f>AI741</f>
        <v>4789.27</v>
      </c>
      <c r="AJ742" s="64">
        <f t="shared" si="227"/>
        <v>6000</v>
      </c>
      <c r="AK742" s="64">
        <f t="shared" si="227"/>
        <v>5000</v>
      </c>
      <c r="AL742" s="64">
        <f t="shared" si="227"/>
        <v>3260.9300000000003</v>
      </c>
      <c r="AM742" s="64">
        <f>AM741</f>
        <v>7340</v>
      </c>
      <c r="AN742" s="64">
        <f>AN741</f>
        <v>7340</v>
      </c>
      <c r="AO742" s="64">
        <f>AO741</f>
        <v>7393</v>
      </c>
      <c r="AP742" s="64">
        <f>AP741</f>
        <v>7393</v>
      </c>
      <c r="AQ742" s="64">
        <f>AQ741</f>
        <v>7393</v>
      </c>
      <c r="AR742" s="54">
        <f t="shared" si="227"/>
        <v>5300</v>
      </c>
      <c r="AS742" s="64">
        <f t="shared" si="227"/>
        <v>4294.89</v>
      </c>
      <c r="AT742" s="64">
        <f t="shared" si="227"/>
        <v>8639</v>
      </c>
      <c r="AU742" s="64">
        <f>AU741</f>
        <v>5161.43</v>
      </c>
      <c r="AV742" s="64">
        <f t="shared" si="227"/>
        <v>4898.37</v>
      </c>
      <c r="AW742" s="64"/>
      <c r="AX742" s="64">
        <f>AX741</f>
        <v>3255.7400000000002</v>
      </c>
      <c r="AY742" s="64">
        <f aca="true" t="shared" si="228" ref="AY742:BH742">AY741</f>
        <v>6100</v>
      </c>
      <c r="AZ742" s="64">
        <f t="shared" si="228"/>
        <v>6100</v>
      </c>
      <c r="BA742" s="64">
        <f t="shared" si="228"/>
        <v>6100</v>
      </c>
      <c r="BB742" s="64">
        <f t="shared" si="228"/>
        <v>6100</v>
      </c>
      <c r="BC742" s="64">
        <f t="shared" si="228"/>
        <v>6100</v>
      </c>
      <c r="BD742" s="64">
        <f t="shared" si="228"/>
        <v>2665.26</v>
      </c>
      <c r="BE742" s="64" t="e">
        <f t="shared" si="228"/>
        <v>#DIV/0!</v>
      </c>
      <c r="BF742" s="64">
        <f t="shared" si="228"/>
        <v>8400</v>
      </c>
      <c r="BG742" s="64">
        <f t="shared" si="228"/>
        <v>8400</v>
      </c>
      <c r="BH742" s="64">
        <f t="shared" si="228"/>
        <v>8400</v>
      </c>
    </row>
    <row r="743" spans="1:56" ht="10.5" customHeight="1">
      <c r="A743" s="543"/>
      <c r="B743" s="543"/>
      <c r="C743" s="543"/>
      <c r="D743" s="543"/>
      <c r="E743" s="543"/>
      <c r="F743" s="543"/>
      <c r="G743" s="543"/>
      <c r="H743" s="543"/>
      <c r="I743" s="543"/>
      <c r="J743" s="543"/>
      <c r="K743" s="543"/>
      <c r="L743" s="543"/>
      <c r="M743" s="543"/>
      <c r="N743" s="543"/>
      <c r="O743" s="543"/>
      <c r="P743" s="543"/>
      <c r="Q743" s="543"/>
      <c r="R743" s="543"/>
      <c r="S743" s="543"/>
      <c r="T743" s="543"/>
      <c r="U743" s="543"/>
      <c r="V743" s="543"/>
      <c r="W743" s="543"/>
      <c r="X743" s="554"/>
      <c r="Y743" s="543"/>
      <c r="Z743" s="543"/>
      <c r="AA743" s="543"/>
      <c r="AB743" s="543"/>
      <c r="AC743" s="543"/>
      <c r="AD743" s="543"/>
      <c r="AE743" s="543"/>
      <c r="AF743" s="543"/>
      <c r="AG743" s="554"/>
      <c r="AH743" s="554"/>
      <c r="AI743" s="554"/>
      <c r="AJ743" s="555"/>
      <c r="AK743" s="555"/>
      <c r="AL743" s="554"/>
      <c r="AM743" s="554"/>
      <c r="AN743" s="554"/>
      <c r="AO743" s="554"/>
      <c r="AP743" s="554"/>
      <c r="AQ743" s="554"/>
      <c r="AR743" s="555"/>
      <c r="AS743" s="554"/>
      <c r="AT743" s="554"/>
      <c r="AU743" s="555"/>
      <c r="AV743" s="554"/>
      <c r="AW743" s="554"/>
      <c r="AX743" s="554"/>
      <c r="AY743" s="786"/>
      <c r="AZ743" s="554"/>
      <c r="BA743" s="534"/>
      <c r="BB743" s="534"/>
      <c r="BC743" s="786"/>
      <c r="BD743" s="554"/>
    </row>
    <row r="744" spans="1:56" ht="18.75">
      <c r="A744" s="914"/>
      <c r="B744" s="914"/>
      <c r="C744" s="914"/>
      <c r="D744" s="914"/>
      <c r="E744" s="914"/>
      <c r="F744" s="914"/>
      <c r="G744" s="914"/>
      <c r="H744" s="914"/>
      <c r="I744" s="914"/>
      <c r="J744" s="892" t="s">
        <v>259</v>
      </c>
      <c r="K744" s="892"/>
      <c r="L744" s="892"/>
      <c r="M744" s="892"/>
      <c r="N744" s="892"/>
      <c r="O744" s="892"/>
      <c r="P744" s="892"/>
      <c r="Q744" s="112" t="s">
        <v>260</v>
      </c>
      <c r="R744" s="113"/>
      <c r="S744" s="113"/>
      <c r="T744" s="113"/>
      <c r="U744" s="114"/>
      <c r="V744" s="114"/>
      <c r="W744" s="114"/>
      <c r="X744" s="113"/>
      <c r="Y744" s="113"/>
      <c r="Z744" s="113"/>
      <c r="AA744" s="113"/>
      <c r="AB744" s="113"/>
      <c r="AC744" s="112"/>
      <c r="AD744" s="112"/>
      <c r="AE744" s="113"/>
      <c r="AF744" s="113"/>
      <c r="AG744" s="113"/>
      <c r="AH744" s="113"/>
      <c r="AI744" s="113"/>
      <c r="AJ744" s="113"/>
      <c r="AK744" s="113"/>
      <c r="AL744" s="203"/>
      <c r="AM744" s="203"/>
      <c r="AN744" s="203"/>
      <c r="AO744" s="203"/>
      <c r="AP744" s="203"/>
      <c r="AQ744" s="203"/>
      <c r="AR744" s="113"/>
      <c r="AS744" s="203"/>
      <c r="AT744" s="203"/>
      <c r="AU744" s="113"/>
      <c r="AV744" s="113"/>
      <c r="AW744" s="113"/>
      <c r="AX744" s="113"/>
      <c r="AY744" s="784"/>
      <c r="AZ744" s="113"/>
      <c r="BA744" s="113"/>
      <c r="BB744" s="113"/>
      <c r="BC744" s="784"/>
      <c r="BD744" s="113"/>
    </row>
    <row r="745" spans="1:56" ht="10.5" customHeight="1" thickBot="1">
      <c r="A745" s="576"/>
      <c r="B745" s="553"/>
      <c r="C745" s="553"/>
      <c r="D745" s="553"/>
      <c r="E745" s="502"/>
      <c r="F745" s="502"/>
      <c r="G745" s="502"/>
      <c r="H745" s="502"/>
      <c r="I745" s="502"/>
      <c r="J745" s="503"/>
      <c r="K745" s="503"/>
      <c r="L745" s="503"/>
      <c r="M745" s="503"/>
      <c r="N745" s="503"/>
      <c r="O745" s="503"/>
      <c r="P745" s="503"/>
      <c r="Q745" s="504"/>
      <c r="R745" s="505"/>
      <c r="S745" s="505"/>
      <c r="T745" s="505"/>
      <c r="U745" s="506"/>
      <c r="V745" s="506"/>
      <c r="W745" s="506"/>
      <c r="X745" s="505"/>
      <c r="Y745" s="505"/>
      <c r="Z745" s="505"/>
      <c r="AA745" s="505"/>
      <c r="AB745" s="505"/>
      <c r="AC745" s="507"/>
      <c r="AD745" s="507"/>
      <c r="AE745" s="505"/>
      <c r="AF745" s="505"/>
      <c r="AG745" s="505"/>
      <c r="AH745" s="505"/>
      <c r="AI745" s="505"/>
      <c r="AJ745" s="505"/>
      <c r="AK745" s="505"/>
      <c r="AL745" s="508"/>
      <c r="AM745" s="508"/>
      <c r="AN745" s="508"/>
      <c r="AO745" s="508"/>
      <c r="AP745" s="517"/>
      <c r="AQ745" s="509"/>
      <c r="AR745" s="505"/>
      <c r="AS745" s="508"/>
      <c r="AT745" s="508"/>
      <c r="AU745" s="505"/>
      <c r="AV745" s="505"/>
      <c r="AW745" s="505"/>
      <c r="AX745" s="505"/>
      <c r="AY745" s="775"/>
      <c r="AZ745" s="505"/>
      <c r="BA745" s="505"/>
      <c r="BB745" s="505"/>
      <c r="BC745" s="775"/>
      <c r="BD745" s="505"/>
    </row>
    <row r="746" spans="1:60" ht="39" customHeight="1" thickBot="1">
      <c r="A746" s="886" t="s">
        <v>0</v>
      </c>
      <c r="B746" s="886"/>
      <c r="C746" s="886"/>
      <c r="D746" s="10" t="s">
        <v>1</v>
      </c>
      <c r="E746" s="412" t="s">
        <v>574</v>
      </c>
      <c r="F746" s="887" t="s">
        <v>196</v>
      </c>
      <c r="G746" s="888"/>
      <c r="H746" s="888"/>
      <c r="I746" s="889"/>
      <c r="J746" s="890" t="s">
        <v>195</v>
      </c>
      <c r="K746" s="888"/>
      <c r="L746" s="888"/>
      <c r="M746" s="888"/>
      <c r="N746" s="888"/>
      <c r="O746" s="891"/>
      <c r="P746" s="414" t="s">
        <v>311</v>
      </c>
      <c r="Q746" s="413" t="s">
        <v>302</v>
      </c>
      <c r="R746" s="408" t="s">
        <v>377</v>
      </c>
      <c r="S746" s="408" t="s">
        <v>179</v>
      </c>
      <c r="T746" s="408" t="s">
        <v>378</v>
      </c>
      <c r="U746" s="409" t="s">
        <v>180</v>
      </c>
      <c r="V746" s="409" t="s">
        <v>379</v>
      </c>
      <c r="W746" s="409" t="s">
        <v>381</v>
      </c>
      <c r="X746" s="408"/>
      <c r="Y746" s="408" t="s">
        <v>421</v>
      </c>
      <c r="Z746" s="410" t="s">
        <v>427</v>
      </c>
      <c r="AA746" s="408" t="s">
        <v>181</v>
      </c>
      <c r="AB746" s="408" t="s">
        <v>380</v>
      </c>
      <c r="AC746" s="411"/>
      <c r="AD746" s="411"/>
      <c r="AE746" s="410" t="s">
        <v>422</v>
      </c>
      <c r="AF746" s="410" t="s">
        <v>437</v>
      </c>
      <c r="AG746" s="410" t="s">
        <v>436</v>
      </c>
      <c r="AH746" s="415" t="s">
        <v>434</v>
      </c>
      <c r="AI746" s="417" t="s">
        <v>465</v>
      </c>
      <c r="AJ746" s="416" t="s">
        <v>435</v>
      </c>
      <c r="AK746" s="410" t="s">
        <v>507</v>
      </c>
      <c r="AL746" s="415" t="s">
        <v>506</v>
      </c>
      <c r="AM746" s="417" t="s">
        <v>571</v>
      </c>
      <c r="AN746" s="427" t="s">
        <v>577</v>
      </c>
      <c r="AO746" s="417" t="s">
        <v>583</v>
      </c>
      <c r="AP746" s="428" t="s">
        <v>591</v>
      </c>
      <c r="AQ746" s="428" t="s">
        <v>644</v>
      </c>
      <c r="AR746" s="426" t="s">
        <v>650</v>
      </c>
      <c r="AS746" s="417" t="s">
        <v>657</v>
      </c>
      <c r="AT746" s="632" t="s">
        <v>732</v>
      </c>
      <c r="AU746" s="640" t="s">
        <v>850</v>
      </c>
      <c r="AV746" s="640" t="s">
        <v>849</v>
      </c>
      <c r="AW746" s="646" t="s">
        <v>785</v>
      </c>
      <c r="AX746" s="498" t="s">
        <v>758</v>
      </c>
      <c r="AY746" s="766" t="s">
        <v>801</v>
      </c>
      <c r="AZ746" s="767" t="s">
        <v>605</v>
      </c>
      <c r="BA746" s="768" t="s">
        <v>781</v>
      </c>
      <c r="BB746" s="768" t="s">
        <v>782</v>
      </c>
      <c r="BC746" s="766" t="s">
        <v>889</v>
      </c>
      <c r="BD746" s="714" t="s">
        <v>843</v>
      </c>
      <c r="BE746" s="714" t="s">
        <v>836</v>
      </c>
      <c r="BF746" s="816" t="s">
        <v>852</v>
      </c>
      <c r="BG746" s="640" t="s">
        <v>853</v>
      </c>
      <c r="BH746" s="766" t="s">
        <v>854</v>
      </c>
    </row>
    <row r="747" spans="1:60" s="1" customFormat="1" ht="15.75" hidden="1">
      <c r="A747" s="159">
        <v>7</v>
      </c>
      <c r="B747" s="160">
        <v>1</v>
      </c>
      <c r="C747" s="160" t="s">
        <v>12</v>
      </c>
      <c r="D747" s="147" t="s">
        <v>3</v>
      </c>
      <c r="E747" s="387">
        <v>390</v>
      </c>
      <c r="F747" s="146" t="s">
        <v>77</v>
      </c>
      <c r="G747" s="147" t="s">
        <v>5</v>
      </c>
      <c r="H747" s="147" t="s">
        <v>5</v>
      </c>
      <c r="I747" s="147" t="s">
        <v>5</v>
      </c>
      <c r="J747" s="146" t="s">
        <v>6</v>
      </c>
      <c r="K747" s="147" t="s">
        <v>12</v>
      </c>
      <c r="L747" s="147" t="s">
        <v>12</v>
      </c>
      <c r="M747" s="147" t="s">
        <v>32</v>
      </c>
      <c r="N747" s="147"/>
      <c r="O747" s="147"/>
      <c r="P747" s="148" t="s">
        <v>9</v>
      </c>
      <c r="Q747" s="79" t="s">
        <v>152</v>
      </c>
      <c r="R747" s="32">
        <v>1000</v>
      </c>
      <c r="S747" s="32">
        <v>0</v>
      </c>
      <c r="T747" s="32">
        <v>1000</v>
      </c>
      <c r="U747" s="34">
        <v>-692.07</v>
      </c>
      <c r="V747" s="34">
        <v>13.78</v>
      </c>
      <c r="W747" s="143">
        <f aca="true" t="shared" si="229" ref="W747:W754">V747/T747</f>
        <v>0.013779999999999999</v>
      </c>
      <c r="X747" s="32"/>
      <c r="Y747" s="32">
        <v>1000</v>
      </c>
      <c r="Z747" s="32">
        <v>1000</v>
      </c>
      <c r="AA747" s="32">
        <v>1000</v>
      </c>
      <c r="AB747" s="32">
        <v>1000</v>
      </c>
      <c r="AC747" s="23"/>
      <c r="AD747" s="23"/>
      <c r="AE747" s="32"/>
      <c r="AF747" s="32">
        <v>692.07</v>
      </c>
      <c r="AG747" s="32">
        <f>Z747+AE747</f>
        <v>1000</v>
      </c>
      <c r="AH747" s="32"/>
      <c r="AI747" s="32">
        <v>66.46</v>
      </c>
      <c r="AJ747" s="67">
        <v>750</v>
      </c>
      <c r="AK747" s="32">
        <v>100</v>
      </c>
      <c r="AL747" s="32">
        <v>33.35</v>
      </c>
      <c r="AM747" s="32">
        <v>100</v>
      </c>
      <c r="AN747" s="32">
        <v>100</v>
      </c>
      <c r="AO747" s="32">
        <v>100</v>
      </c>
      <c r="AP747" s="32">
        <v>100</v>
      </c>
      <c r="AQ747" s="32">
        <v>100</v>
      </c>
      <c r="AR747" s="67">
        <v>100</v>
      </c>
      <c r="AS747" s="32">
        <v>26.56</v>
      </c>
      <c r="AT747" s="32">
        <v>100</v>
      </c>
      <c r="AU747" s="32"/>
      <c r="AV747" s="32"/>
      <c r="AW747" s="32"/>
      <c r="AX747" s="455"/>
      <c r="AY747" s="430"/>
      <c r="AZ747" s="119"/>
      <c r="BA747" s="119"/>
      <c r="BB747" s="119"/>
      <c r="BC747" s="430"/>
      <c r="BD747" s="430"/>
      <c r="BE747" s="728"/>
      <c r="BF747" s="838"/>
      <c r="BG747" s="186"/>
      <c r="BH747" s="186"/>
    </row>
    <row r="748" spans="1:60" s="1" customFormat="1" ht="20.25" customHeight="1">
      <c r="A748" s="159">
        <v>7</v>
      </c>
      <c r="B748" s="160">
        <v>1</v>
      </c>
      <c r="C748" s="160" t="s">
        <v>12</v>
      </c>
      <c r="D748" s="147" t="s">
        <v>3</v>
      </c>
      <c r="E748" s="387">
        <v>426</v>
      </c>
      <c r="F748" s="146" t="s">
        <v>77</v>
      </c>
      <c r="G748" s="147" t="s">
        <v>5</v>
      </c>
      <c r="H748" s="147" t="s">
        <v>5</v>
      </c>
      <c r="I748" s="147" t="s">
        <v>5</v>
      </c>
      <c r="J748" s="146" t="s">
        <v>6</v>
      </c>
      <c r="K748" s="147" t="s">
        <v>12</v>
      </c>
      <c r="L748" s="147" t="s">
        <v>12</v>
      </c>
      <c r="M748" s="147" t="s">
        <v>34</v>
      </c>
      <c r="N748" s="147"/>
      <c r="O748" s="147"/>
      <c r="P748" s="765" t="s">
        <v>9</v>
      </c>
      <c r="Q748" s="21" t="s">
        <v>776</v>
      </c>
      <c r="R748" s="32">
        <v>1089</v>
      </c>
      <c r="S748" s="32">
        <v>0</v>
      </c>
      <c r="T748" s="32">
        <v>1089</v>
      </c>
      <c r="U748" s="34">
        <v>-779.93</v>
      </c>
      <c r="V748" s="34">
        <v>848.46</v>
      </c>
      <c r="W748" s="143">
        <f t="shared" si="229"/>
        <v>0.7791184573002755</v>
      </c>
      <c r="X748" s="32"/>
      <c r="Y748" s="32">
        <v>1000</v>
      </c>
      <c r="Z748" s="32">
        <v>1000</v>
      </c>
      <c r="AA748" s="32">
        <v>1000</v>
      </c>
      <c r="AB748" s="32">
        <v>1000</v>
      </c>
      <c r="AC748" s="23"/>
      <c r="AD748" s="23"/>
      <c r="AE748" s="32"/>
      <c r="AF748" s="32">
        <v>779.93</v>
      </c>
      <c r="AG748" s="32">
        <f>Z748+AE748</f>
        <v>1000</v>
      </c>
      <c r="AH748" s="32">
        <f>1086.4+290</f>
        <v>1376.4</v>
      </c>
      <c r="AI748" s="32">
        <v>1865.54</v>
      </c>
      <c r="AJ748" s="67">
        <f>AG748</f>
        <v>1000</v>
      </c>
      <c r="AK748" s="32">
        <v>2450</v>
      </c>
      <c r="AL748" s="32">
        <v>1574.53</v>
      </c>
      <c r="AM748" s="32">
        <v>3934</v>
      </c>
      <c r="AN748" s="32">
        <v>3934</v>
      </c>
      <c r="AO748" s="32">
        <v>3934</v>
      </c>
      <c r="AP748" s="32">
        <v>3934</v>
      </c>
      <c r="AQ748" s="32">
        <v>4143</v>
      </c>
      <c r="AR748" s="67">
        <v>3934</v>
      </c>
      <c r="AS748" s="32">
        <v>4116.56</v>
      </c>
      <c r="AT748" s="32">
        <v>3934</v>
      </c>
      <c r="AU748" s="32">
        <v>3797</v>
      </c>
      <c r="AV748" s="32">
        <v>4459</v>
      </c>
      <c r="AW748" s="684">
        <v>100</v>
      </c>
      <c r="AX748" s="455">
        <v>2047.42</v>
      </c>
      <c r="AY748" s="696">
        <v>4459</v>
      </c>
      <c r="AZ748" s="32">
        <v>3418</v>
      </c>
      <c r="BA748" s="676">
        <v>4459</v>
      </c>
      <c r="BB748" s="676">
        <v>4459</v>
      </c>
      <c r="BC748" s="696">
        <v>3964</v>
      </c>
      <c r="BD748" s="710">
        <v>1207.74</v>
      </c>
      <c r="BE748" s="731">
        <f>BD748/BC748*100</f>
        <v>30.46770938446014</v>
      </c>
      <c r="BF748" s="822"/>
      <c r="BG748" s="33"/>
      <c r="BH748" s="833"/>
    </row>
    <row r="749" spans="1:60" s="1" customFormat="1" ht="15.75" customHeight="1" hidden="1">
      <c r="A749" s="12"/>
      <c r="B749" s="13"/>
      <c r="C749" s="13"/>
      <c r="D749" s="11"/>
      <c r="E749" s="387">
        <v>391</v>
      </c>
      <c r="F749" s="10" t="s">
        <v>77</v>
      </c>
      <c r="G749" s="11" t="s">
        <v>5</v>
      </c>
      <c r="H749" s="11" t="s">
        <v>5</v>
      </c>
      <c r="I749" s="11" t="s">
        <v>5</v>
      </c>
      <c r="J749" s="10" t="s">
        <v>6</v>
      </c>
      <c r="K749" s="11" t="s">
        <v>12</v>
      </c>
      <c r="L749" s="154">
        <v>7</v>
      </c>
      <c r="M749" s="144" t="s">
        <v>512</v>
      </c>
      <c r="N749" s="11"/>
      <c r="O749" s="11"/>
      <c r="P749" s="182">
        <v>111</v>
      </c>
      <c r="Q749" s="79" t="s">
        <v>511</v>
      </c>
      <c r="R749" s="32"/>
      <c r="S749" s="32"/>
      <c r="T749" s="33"/>
      <c r="U749" s="34"/>
      <c r="V749" s="34"/>
      <c r="W749" s="143"/>
      <c r="X749" s="32"/>
      <c r="Y749" s="32"/>
      <c r="Z749" s="32"/>
      <c r="AA749" s="32"/>
      <c r="AB749" s="32"/>
      <c r="AC749" s="4"/>
      <c r="AD749" s="4"/>
      <c r="AE749" s="32"/>
      <c r="AF749" s="32"/>
      <c r="AG749" s="32"/>
      <c r="AH749" s="32"/>
      <c r="AI749" s="32"/>
      <c r="AJ749" s="67"/>
      <c r="AK749" s="32">
        <v>1586</v>
      </c>
      <c r="AL749" s="32">
        <v>1585.61</v>
      </c>
      <c r="AM749" s="32">
        <v>0</v>
      </c>
      <c r="AN749" s="32">
        <v>0</v>
      </c>
      <c r="AO749" s="32">
        <v>0</v>
      </c>
      <c r="AP749" s="32">
        <v>0</v>
      </c>
      <c r="AQ749" s="32"/>
      <c r="AR749" s="67">
        <f>AM749</f>
        <v>0</v>
      </c>
      <c r="AS749" s="32"/>
      <c r="AT749" s="32"/>
      <c r="AU749" s="32"/>
      <c r="AV749" s="32"/>
      <c r="AW749" s="32"/>
      <c r="AX749" s="455"/>
      <c r="AY749" s="234"/>
      <c r="AZ749" s="455"/>
      <c r="BA749" s="32"/>
      <c r="BB749" s="32"/>
      <c r="BC749" s="234"/>
      <c r="BD749" s="32"/>
      <c r="BE749" s="731" t="e">
        <f>BD749/BC749*100</f>
        <v>#DIV/0!</v>
      </c>
      <c r="BF749" s="833"/>
      <c r="BG749" s="833"/>
      <c r="BH749" s="833"/>
    </row>
    <row r="750" spans="1:60" s="507" customFormat="1" ht="15.75" customHeight="1" hidden="1">
      <c r="A750" s="12">
        <v>7</v>
      </c>
      <c r="B750" s="13">
        <v>1</v>
      </c>
      <c r="C750" s="13" t="s">
        <v>12</v>
      </c>
      <c r="D750" s="11" t="s">
        <v>3</v>
      </c>
      <c r="E750" s="387">
        <v>391.5</v>
      </c>
      <c r="F750" s="10" t="s">
        <v>77</v>
      </c>
      <c r="G750" s="11" t="s">
        <v>5</v>
      </c>
      <c r="H750" s="11" t="s">
        <v>5</v>
      </c>
      <c r="I750" s="11" t="s">
        <v>5</v>
      </c>
      <c r="J750" s="10" t="s">
        <v>6</v>
      </c>
      <c r="K750" s="11" t="s">
        <v>12</v>
      </c>
      <c r="L750" s="11" t="s">
        <v>39</v>
      </c>
      <c r="M750" s="11" t="s">
        <v>19</v>
      </c>
      <c r="N750" s="11"/>
      <c r="O750" s="11"/>
      <c r="P750" s="22" t="s">
        <v>9</v>
      </c>
      <c r="Q750" s="79" t="s">
        <v>154</v>
      </c>
      <c r="R750" s="32">
        <v>250</v>
      </c>
      <c r="S750" s="32">
        <v>0</v>
      </c>
      <c r="T750" s="33">
        <v>250</v>
      </c>
      <c r="U750" s="34">
        <v>0</v>
      </c>
      <c r="V750" s="34">
        <v>180</v>
      </c>
      <c r="W750" s="143">
        <f t="shared" si="229"/>
        <v>0.72</v>
      </c>
      <c r="X750" s="32"/>
      <c r="Y750" s="32">
        <v>250</v>
      </c>
      <c r="Z750" s="32">
        <v>250</v>
      </c>
      <c r="AA750" s="32">
        <v>250</v>
      </c>
      <c r="AB750" s="32">
        <v>250</v>
      </c>
      <c r="AC750" s="4"/>
      <c r="AD750" s="4"/>
      <c r="AE750" s="32"/>
      <c r="AF750" s="32"/>
      <c r="AG750" s="32">
        <f>Z750+AE750</f>
        <v>250</v>
      </c>
      <c r="AH750" s="32"/>
      <c r="AI750" s="32"/>
      <c r="AJ750" s="67">
        <f>AG750</f>
        <v>250</v>
      </c>
      <c r="AK750" s="67"/>
      <c r="AL750" s="32"/>
      <c r="AM750" s="32">
        <v>0</v>
      </c>
      <c r="AN750" s="32">
        <v>0</v>
      </c>
      <c r="AO750" s="32">
        <v>0</v>
      </c>
      <c r="AP750" s="32">
        <v>0</v>
      </c>
      <c r="AQ750" s="32"/>
      <c r="AR750" s="67">
        <f>AM750</f>
        <v>0</v>
      </c>
      <c r="AS750" s="32"/>
      <c r="AT750" s="32"/>
      <c r="AU750" s="32"/>
      <c r="AV750" s="32"/>
      <c r="AW750" s="32"/>
      <c r="AX750" s="455"/>
      <c r="AY750" s="234"/>
      <c r="AZ750" s="455"/>
      <c r="BA750" s="32"/>
      <c r="BB750" s="32"/>
      <c r="BC750" s="234"/>
      <c r="BD750" s="32"/>
      <c r="BE750" s="731" t="e">
        <f>BD750/BC750*100</f>
        <v>#DIV/0!</v>
      </c>
      <c r="BF750" s="835"/>
      <c r="BG750" s="835"/>
      <c r="BH750" s="835"/>
    </row>
    <row r="751" spans="1:60" s="1" customFormat="1" ht="15.75">
      <c r="A751" s="12">
        <v>7</v>
      </c>
      <c r="B751" s="13">
        <v>1</v>
      </c>
      <c r="C751" s="13" t="s">
        <v>12</v>
      </c>
      <c r="D751" s="11" t="s">
        <v>3</v>
      </c>
      <c r="E751" s="387">
        <v>392</v>
      </c>
      <c r="F751" s="10" t="s">
        <v>77</v>
      </c>
      <c r="G751" s="11" t="s">
        <v>5</v>
      </c>
      <c r="H751" s="11" t="s">
        <v>5</v>
      </c>
      <c r="I751" s="11" t="s">
        <v>5</v>
      </c>
      <c r="J751" s="10" t="s">
        <v>6</v>
      </c>
      <c r="K751" s="11" t="s">
        <v>12</v>
      </c>
      <c r="L751" s="11" t="s">
        <v>24</v>
      </c>
      <c r="M751" s="11" t="s">
        <v>19</v>
      </c>
      <c r="N751" s="11"/>
      <c r="O751" s="11"/>
      <c r="P751" s="22" t="s">
        <v>9</v>
      </c>
      <c r="Q751" s="79" t="s">
        <v>148</v>
      </c>
      <c r="R751" s="32">
        <v>250</v>
      </c>
      <c r="S751" s="32">
        <v>0</v>
      </c>
      <c r="T751" s="33">
        <v>250</v>
      </c>
      <c r="U751" s="34">
        <v>0</v>
      </c>
      <c r="V751" s="34">
        <v>184.92</v>
      </c>
      <c r="W751" s="143">
        <f t="shared" si="229"/>
        <v>0.73968</v>
      </c>
      <c r="X751" s="32"/>
      <c r="Y751" s="32">
        <v>250</v>
      </c>
      <c r="Z751" s="32">
        <v>250</v>
      </c>
      <c r="AA751" s="32">
        <v>250</v>
      </c>
      <c r="AB751" s="32">
        <v>250</v>
      </c>
      <c r="AC751" s="4"/>
      <c r="AD751" s="4"/>
      <c r="AE751" s="32"/>
      <c r="AF751" s="32"/>
      <c r="AG751" s="32">
        <f>Z751+AE751</f>
        <v>250</v>
      </c>
      <c r="AH751" s="32"/>
      <c r="AI751" s="32"/>
      <c r="AJ751" s="67">
        <f>AG751</f>
        <v>250</v>
      </c>
      <c r="AK751" s="67"/>
      <c r="AL751" s="32"/>
      <c r="AM751" s="32">
        <v>0</v>
      </c>
      <c r="AN751" s="32">
        <v>0</v>
      </c>
      <c r="AO751" s="32">
        <v>0</v>
      </c>
      <c r="AP751" s="32">
        <v>0</v>
      </c>
      <c r="AQ751" s="32"/>
      <c r="AR751" s="67">
        <f>AM751</f>
        <v>0</v>
      </c>
      <c r="AS751" s="32"/>
      <c r="AT751" s="32"/>
      <c r="AU751" s="32"/>
      <c r="AV751" s="32"/>
      <c r="AW751" s="32"/>
      <c r="AX751" s="455"/>
      <c r="AY751" s="234"/>
      <c r="AZ751" s="455"/>
      <c r="BA751" s="32"/>
      <c r="BB751" s="32"/>
      <c r="BC751" s="234"/>
      <c r="BD751" s="32"/>
      <c r="BE751" s="731" t="e">
        <f>BD751/BC751*100</f>
        <v>#DIV/0!</v>
      </c>
      <c r="BF751" s="822"/>
      <c r="BG751" s="833"/>
      <c r="BH751" s="833"/>
    </row>
    <row r="752" spans="1:60" s="1" customFormat="1" ht="15.75">
      <c r="A752" s="12">
        <v>7</v>
      </c>
      <c r="B752" s="13">
        <v>1</v>
      </c>
      <c r="C752" s="36" t="s">
        <v>12</v>
      </c>
      <c r="D752" s="37" t="s">
        <v>10</v>
      </c>
      <c r="E752" s="385">
        <v>392.5</v>
      </c>
      <c r="F752" s="38" t="s">
        <v>77</v>
      </c>
      <c r="G752" s="37" t="s">
        <v>5</v>
      </c>
      <c r="H752" s="37" t="s">
        <v>5</v>
      </c>
      <c r="I752" s="37" t="s">
        <v>5</v>
      </c>
      <c r="J752" s="38" t="s">
        <v>6</v>
      </c>
      <c r="K752" s="37" t="s">
        <v>12</v>
      </c>
      <c r="L752" s="37"/>
      <c r="M752" s="37"/>
      <c r="N752" s="37"/>
      <c r="O752" s="37"/>
      <c r="P752" s="39"/>
      <c r="Q752" s="84" t="s">
        <v>188</v>
      </c>
      <c r="R752" s="40">
        <f>SUM(R747:R751)</f>
        <v>2589</v>
      </c>
      <c r="S752" s="40">
        <f>SUM(S747:S751)</f>
        <v>0</v>
      </c>
      <c r="T752" s="40">
        <f>SUM(T747:T751)</f>
        <v>2589</v>
      </c>
      <c r="U752" s="40">
        <f>SUM(U747:U751)</f>
        <v>-1472</v>
      </c>
      <c r="V752" s="41">
        <f>SUM(V747:V751)</f>
        <v>1227.16</v>
      </c>
      <c r="W752" s="145">
        <f t="shared" si="229"/>
        <v>0.47398995751255313</v>
      </c>
      <c r="X752" s="40">
        <f>SUM(X747:X751)</f>
        <v>0</v>
      </c>
      <c r="Y752" s="40">
        <f>SUM(Y747:Y751)</f>
        <v>2500</v>
      </c>
      <c r="Z752" s="40">
        <f>SUM(Z747:Z751)</f>
        <v>2500</v>
      </c>
      <c r="AA752" s="40">
        <f>SUM(AA747:AA751)</f>
        <v>2500</v>
      </c>
      <c r="AB752" s="40">
        <f>SUM(AB747:AB751)</f>
        <v>2500</v>
      </c>
      <c r="AC752" s="4"/>
      <c r="AD752" s="4"/>
      <c r="AE752" s="40">
        <f aca="true" t="shared" si="230" ref="AE752:BH752">SUM(AE747:AE751)</f>
        <v>0</v>
      </c>
      <c r="AF752" s="40">
        <f t="shared" si="230"/>
        <v>1472</v>
      </c>
      <c r="AG752" s="40">
        <f t="shared" si="230"/>
        <v>2500</v>
      </c>
      <c r="AH752" s="40">
        <f t="shared" si="230"/>
        <v>1376.4</v>
      </c>
      <c r="AI752" s="40">
        <f t="shared" si="230"/>
        <v>1932</v>
      </c>
      <c r="AJ752" s="177">
        <f t="shared" si="230"/>
        <v>2250</v>
      </c>
      <c r="AK752" s="40">
        <f t="shared" si="230"/>
        <v>4136</v>
      </c>
      <c r="AL752" s="40">
        <f t="shared" si="230"/>
        <v>3193.49</v>
      </c>
      <c r="AM752" s="40">
        <f t="shared" si="230"/>
        <v>4034</v>
      </c>
      <c r="AN752" s="40">
        <f t="shared" si="230"/>
        <v>4034</v>
      </c>
      <c r="AO752" s="40">
        <f t="shared" si="230"/>
        <v>4034</v>
      </c>
      <c r="AP752" s="40">
        <f t="shared" si="230"/>
        <v>4034</v>
      </c>
      <c r="AQ752" s="40">
        <f t="shared" si="230"/>
        <v>4243</v>
      </c>
      <c r="AR752" s="177">
        <f t="shared" si="230"/>
        <v>4034</v>
      </c>
      <c r="AS752" s="40">
        <f t="shared" si="230"/>
        <v>4143.120000000001</v>
      </c>
      <c r="AT752" s="40">
        <f t="shared" si="230"/>
        <v>4034</v>
      </c>
      <c r="AU752" s="40">
        <f t="shared" si="230"/>
        <v>3797</v>
      </c>
      <c r="AV752" s="40">
        <f t="shared" si="230"/>
        <v>4459</v>
      </c>
      <c r="AW752" s="40"/>
      <c r="AX752" s="40">
        <f t="shared" si="230"/>
        <v>2047.42</v>
      </c>
      <c r="AY752" s="40">
        <f t="shared" si="230"/>
        <v>4459</v>
      </c>
      <c r="AZ752" s="40">
        <f t="shared" si="230"/>
        <v>3418</v>
      </c>
      <c r="BA752" s="40">
        <f t="shared" si="230"/>
        <v>4459</v>
      </c>
      <c r="BB752" s="40">
        <f t="shared" si="230"/>
        <v>4459</v>
      </c>
      <c r="BC752" s="40">
        <f t="shared" si="230"/>
        <v>3964</v>
      </c>
      <c r="BD752" s="40">
        <f t="shared" si="230"/>
        <v>1207.74</v>
      </c>
      <c r="BE752" s="40" t="e">
        <f t="shared" si="230"/>
        <v>#DIV/0!</v>
      </c>
      <c r="BF752" s="40">
        <f t="shared" si="230"/>
        <v>0</v>
      </c>
      <c r="BG752" s="40">
        <f t="shared" si="230"/>
        <v>0</v>
      </c>
      <c r="BH752" s="40">
        <f t="shared" si="230"/>
        <v>0</v>
      </c>
    </row>
    <row r="753" spans="1:60" s="1" customFormat="1" ht="15.75" customHeight="1">
      <c r="A753" s="12"/>
      <c r="B753" s="13"/>
      <c r="C753" s="36"/>
      <c r="D753" s="37"/>
      <c r="E753" s="385">
        <v>427</v>
      </c>
      <c r="F753" s="38" t="s">
        <v>77</v>
      </c>
      <c r="G753" s="37" t="s">
        <v>5</v>
      </c>
      <c r="H753" s="37" t="s">
        <v>5</v>
      </c>
      <c r="I753" s="37" t="s">
        <v>5</v>
      </c>
      <c r="J753" s="38" t="s">
        <v>6</v>
      </c>
      <c r="K753" s="37"/>
      <c r="L753" s="37"/>
      <c r="M753" s="37"/>
      <c r="N753" s="37"/>
      <c r="O753" s="37"/>
      <c r="P753" s="256"/>
      <c r="Q753" s="84" t="s">
        <v>191</v>
      </c>
      <c r="R753" s="40"/>
      <c r="S753" s="40"/>
      <c r="T753" s="40"/>
      <c r="U753" s="40"/>
      <c r="V753" s="41"/>
      <c r="W753" s="145"/>
      <c r="X753" s="40"/>
      <c r="Y753" s="40"/>
      <c r="Z753" s="40"/>
      <c r="AA753" s="40"/>
      <c r="AB753" s="40"/>
      <c r="AC753" s="4"/>
      <c r="AD753" s="4"/>
      <c r="AE753" s="40"/>
      <c r="AF753" s="40"/>
      <c r="AG753" s="40"/>
      <c r="AH753" s="40"/>
      <c r="AI753" s="40" t="e">
        <f>#REF!+AL752</f>
        <v>#REF!</v>
      </c>
      <c r="AJ753" s="177"/>
      <c r="AK753" s="40"/>
      <c r="AL753" s="40">
        <f>AL752</f>
        <v>3193.49</v>
      </c>
      <c r="AM753" s="40" t="e">
        <f>#REF!+AM752</f>
        <v>#REF!</v>
      </c>
      <c r="AN753" s="40" t="e">
        <f>#REF!+AN752</f>
        <v>#REF!</v>
      </c>
      <c r="AO753" s="40" t="e">
        <f>#REF!+AO752</f>
        <v>#REF!</v>
      </c>
      <c r="AP753" s="40" t="e">
        <f>#REF!+AP752</f>
        <v>#REF!</v>
      </c>
      <c r="AQ753" s="40" t="e">
        <f>#REF!+AQ752</f>
        <v>#REF!</v>
      </c>
      <c r="AR753" s="177" t="e">
        <f>#REF!+AR752</f>
        <v>#REF!</v>
      </c>
      <c r="AS753" s="40">
        <f aca="true" t="shared" si="231" ref="AS753:AV754">AS752</f>
        <v>4143.120000000001</v>
      </c>
      <c r="AT753" s="40">
        <f t="shared" si="231"/>
        <v>4034</v>
      </c>
      <c r="AU753" s="40">
        <f t="shared" si="231"/>
        <v>3797</v>
      </c>
      <c r="AV753" s="40">
        <f t="shared" si="231"/>
        <v>4459</v>
      </c>
      <c r="AW753" s="40"/>
      <c r="AX753" s="40">
        <f>AX752</f>
        <v>2047.42</v>
      </c>
      <c r="AY753" s="40">
        <f aca="true" t="shared" si="232" ref="AY753:BH753">AY752</f>
        <v>4459</v>
      </c>
      <c r="AZ753" s="40">
        <f t="shared" si="232"/>
        <v>3418</v>
      </c>
      <c r="BA753" s="40">
        <f t="shared" si="232"/>
        <v>4459</v>
      </c>
      <c r="BB753" s="40">
        <f t="shared" si="232"/>
        <v>4459</v>
      </c>
      <c r="BC753" s="40">
        <f t="shared" si="232"/>
        <v>3964</v>
      </c>
      <c r="BD753" s="40">
        <f t="shared" si="232"/>
        <v>1207.74</v>
      </c>
      <c r="BE753" s="40" t="e">
        <f t="shared" si="232"/>
        <v>#DIV/0!</v>
      </c>
      <c r="BF753" s="40">
        <f t="shared" si="232"/>
        <v>0</v>
      </c>
      <c r="BG753" s="40">
        <f t="shared" si="232"/>
        <v>0</v>
      </c>
      <c r="BH753" s="40">
        <f t="shared" si="232"/>
        <v>0</v>
      </c>
    </row>
    <row r="754" spans="1:60" s="112" customFormat="1" ht="15.75" customHeight="1">
      <c r="A754" s="51" t="s">
        <v>186</v>
      </c>
      <c r="B754" s="52"/>
      <c r="C754" s="52"/>
      <c r="D754" s="3"/>
      <c r="E754" s="722">
        <v>428</v>
      </c>
      <c r="F754" s="905" t="s">
        <v>186</v>
      </c>
      <c r="G754" s="906"/>
      <c r="H754" s="906"/>
      <c r="I754" s="907"/>
      <c r="J754" s="901" t="s">
        <v>259</v>
      </c>
      <c r="K754" s="902"/>
      <c r="L754" s="902"/>
      <c r="M754" s="902"/>
      <c r="N754" s="902"/>
      <c r="O754" s="902"/>
      <c r="P754" s="903"/>
      <c r="Q754" s="439" t="s">
        <v>260</v>
      </c>
      <c r="R754" s="54">
        <f>R752</f>
        <v>2589</v>
      </c>
      <c r="S754" s="54">
        <f>S752</f>
        <v>0</v>
      </c>
      <c r="T754" s="54">
        <f>T752</f>
        <v>2589</v>
      </c>
      <c r="U754" s="54">
        <f>U752</f>
        <v>-1472</v>
      </c>
      <c r="V754" s="55">
        <f>V752</f>
        <v>1227.16</v>
      </c>
      <c r="W754" s="152">
        <f t="shared" si="229"/>
        <v>0.47398995751255313</v>
      </c>
      <c r="X754" s="54">
        <f>X752</f>
        <v>0</v>
      </c>
      <c r="Y754" s="54">
        <f>Y752</f>
        <v>2500</v>
      </c>
      <c r="Z754" s="54">
        <f>Z752</f>
        <v>2500</v>
      </c>
      <c r="AA754" s="54">
        <f>AA752</f>
        <v>2500</v>
      </c>
      <c r="AB754" s="54">
        <f>AB752</f>
        <v>2500</v>
      </c>
      <c r="AC754" s="2"/>
      <c r="AD754" s="2"/>
      <c r="AE754" s="54">
        <f>AE752</f>
        <v>0</v>
      </c>
      <c r="AF754" s="54">
        <f>AF752</f>
        <v>1472</v>
      </c>
      <c r="AG754" s="54">
        <f>AG752</f>
        <v>2500</v>
      </c>
      <c r="AH754" s="54">
        <f>AH752</f>
        <v>1376.4</v>
      </c>
      <c r="AI754" s="64" t="e">
        <f>AI752+#REF!+#REF!</f>
        <v>#REF!</v>
      </c>
      <c r="AJ754" s="64" t="e">
        <f>AJ752+#REF!+#REF!</f>
        <v>#REF!</v>
      </c>
      <c r="AK754" s="64" t="e">
        <f>AK752+#REF!+#REF!</f>
        <v>#REF!</v>
      </c>
      <c r="AL754" s="64">
        <f>AL753</f>
        <v>3193.49</v>
      </c>
      <c r="AM754" s="64" t="e">
        <f>AM752+#REF!+#REF!</f>
        <v>#REF!</v>
      </c>
      <c r="AN754" s="64" t="e">
        <f>AN752+#REF!+#REF!</f>
        <v>#REF!</v>
      </c>
      <c r="AO754" s="64" t="e">
        <f>AO752+#REF!+#REF!</f>
        <v>#REF!</v>
      </c>
      <c r="AP754" s="64" t="e">
        <f>AP752+#REF!+#REF!</f>
        <v>#REF!</v>
      </c>
      <c r="AQ754" s="64" t="e">
        <f>AQ752+#REF!+#REF!</f>
        <v>#REF!</v>
      </c>
      <c r="AR754" s="54" t="e">
        <f>AR752+#REF!+#REF!</f>
        <v>#REF!</v>
      </c>
      <c r="AS754" s="64">
        <f t="shared" si="231"/>
        <v>4143.120000000001</v>
      </c>
      <c r="AT754" s="64">
        <f t="shared" si="231"/>
        <v>4034</v>
      </c>
      <c r="AU754" s="64">
        <f t="shared" si="231"/>
        <v>3797</v>
      </c>
      <c r="AV754" s="64">
        <f t="shared" si="231"/>
        <v>4459</v>
      </c>
      <c r="AW754" s="64"/>
      <c r="AX754" s="64">
        <f>AX753</f>
        <v>2047.42</v>
      </c>
      <c r="AY754" s="64">
        <f aca="true" t="shared" si="233" ref="AY754:BH754">AY753</f>
        <v>4459</v>
      </c>
      <c r="AZ754" s="64">
        <f t="shared" si="233"/>
        <v>3418</v>
      </c>
      <c r="BA754" s="64">
        <f t="shared" si="233"/>
        <v>4459</v>
      </c>
      <c r="BB754" s="64">
        <f t="shared" si="233"/>
        <v>4459</v>
      </c>
      <c r="BC754" s="64">
        <f t="shared" si="233"/>
        <v>3964</v>
      </c>
      <c r="BD754" s="64">
        <f t="shared" si="233"/>
        <v>1207.74</v>
      </c>
      <c r="BE754" s="64" t="e">
        <f t="shared" si="233"/>
        <v>#DIV/0!</v>
      </c>
      <c r="BF754" s="64">
        <f t="shared" si="233"/>
        <v>0</v>
      </c>
      <c r="BG754" s="64">
        <f t="shared" si="233"/>
        <v>0</v>
      </c>
      <c r="BH754" s="64">
        <f t="shared" si="233"/>
        <v>0</v>
      </c>
    </row>
    <row r="755" spans="1:60" s="1" customFormat="1" ht="10.5" customHeight="1">
      <c r="A755" s="939"/>
      <c r="B755" s="904"/>
      <c r="C755" s="904"/>
      <c r="D755" s="904"/>
      <c r="E755" s="904"/>
      <c r="F755" s="904"/>
      <c r="G755" s="904"/>
      <c r="H755" s="904"/>
      <c r="I755" s="904"/>
      <c r="J755" s="904"/>
      <c r="K755" s="904"/>
      <c r="L755" s="904"/>
      <c r="M755" s="904"/>
      <c r="N755" s="904"/>
      <c r="O755" s="904"/>
      <c r="P755" s="904"/>
      <c r="Q755" s="904"/>
      <c r="R755" s="904"/>
      <c r="S755" s="904"/>
      <c r="T755" s="904"/>
      <c r="U755" s="904"/>
      <c r="V755" s="904"/>
      <c r="W755" s="904"/>
      <c r="X755" s="904"/>
      <c r="Y755" s="904"/>
      <c r="Z755" s="904"/>
      <c r="AA755" s="904"/>
      <c r="AB755" s="940"/>
      <c r="AC755" s="511"/>
      <c r="AD755" s="511"/>
      <c r="AE755" s="511"/>
      <c r="AF755" s="511"/>
      <c r="AG755" s="512"/>
      <c r="AH755" s="512"/>
      <c r="AI755" s="512"/>
      <c r="AJ755" s="512"/>
      <c r="AK755" s="512"/>
      <c r="AL755" s="512"/>
      <c r="AM755" s="512"/>
      <c r="AN755" s="512"/>
      <c r="AO755" s="512"/>
      <c r="AP755" s="512"/>
      <c r="AQ755" s="512"/>
      <c r="AR755" s="513"/>
      <c r="AS755" s="512"/>
      <c r="AT755" s="512"/>
      <c r="AU755" s="512"/>
      <c r="AV755" s="512"/>
      <c r="AW755" s="512"/>
      <c r="AX755" s="512"/>
      <c r="AY755" s="512"/>
      <c r="AZ755" s="512"/>
      <c r="BA755" s="512"/>
      <c r="BB755" s="512"/>
      <c r="BC755" s="512"/>
      <c r="BD755" s="512"/>
      <c r="BE755" s="512"/>
      <c r="BF755" s="512"/>
      <c r="BG755" s="512"/>
      <c r="BH755" s="512"/>
    </row>
    <row r="756" spans="1:60" s="511" customFormat="1" ht="15.75" customHeight="1">
      <c r="A756" s="905" t="s">
        <v>186</v>
      </c>
      <c r="B756" s="906"/>
      <c r="C756" s="906"/>
      <c r="D756" s="906"/>
      <c r="E756" s="906"/>
      <c r="F756" s="906"/>
      <c r="G756" s="906"/>
      <c r="H756" s="906"/>
      <c r="I756" s="907"/>
      <c r="J756" s="901" t="s">
        <v>253</v>
      </c>
      <c r="K756" s="902"/>
      <c r="L756" s="902"/>
      <c r="M756" s="902"/>
      <c r="N756" s="902"/>
      <c r="O756" s="902"/>
      <c r="P756" s="903"/>
      <c r="Q756" s="85" t="s">
        <v>254</v>
      </c>
      <c r="R756" s="54">
        <f>R721+R742+R754</f>
        <v>113269</v>
      </c>
      <c r="S756" s="54">
        <f>S721+S742+S754</f>
        <v>-9000</v>
      </c>
      <c r="T756" s="54">
        <f>T721+T742+T754</f>
        <v>136519</v>
      </c>
      <c r="U756" s="54">
        <f>U721+U742+U754</f>
        <v>-94531.18</v>
      </c>
      <c r="V756" s="55">
        <f>V721+V742+V754</f>
        <v>97057.03</v>
      </c>
      <c r="W756" s="152">
        <f>V756/T756</f>
        <v>0.7109415539228972</v>
      </c>
      <c r="X756" s="54">
        <f>X721+X742+X754</f>
        <v>-3250</v>
      </c>
      <c r="Y756" s="54">
        <f>Y721+Y742+Y754</f>
        <v>104060</v>
      </c>
      <c r="Z756" s="54">
        <f>Z721+Z742+Z754</f>
        <v>104060</v>
      </c>
      <c r="AA756" s="54">
        <f>AA721+AA742+AA754</f>
        <v>101360</v>
      </c>
      <c r="AB756" s="54">
        <f>AB721+AB742+AB754</f>
        <v>101360</v>
      </c>
      <c r="AC756" s="2"/>
      <c r="AD756" s="2"/>
      <c r="AE756" s="54">
        <f aca="true" t="shared" si="234" ref="AE756:AV756">AE721+AE742+AE754</f>
        <v>13160</v>
      </c>
      <c r="AF756" s="54">
        <f t="shared" si="234"/>
        <v>89335.03</v>
      </c>
      <c r="AG756" s="54">
        <f t="shared" si="234"/>
        <v>115695</v>
      </c>
      <c r="AH756" s="54">
        <f t="shared" si="234"/>
        <v>108360.93999999999</v>
      </c>
      <c r="AI756" s="64" t="e">
        <f t="shared" si="234"/>
        <v>#REF!</v>
      </c>
      <c r="AJ756" s="64" t="e">
        <f t="shared" si="234"/>
        <v>#REF!</v>
      </c>
      <c r="AK756" s="64" t="e">
        <f t="shared" si="234"/>
        <v>#REF!</v>
      </c>
      <c r="AL756" s="64">
        <f t="shared" si="234"/>
        <v>119557.34999999999</v>
      </c>
      <c r="AM756" s="64" t="e">
        <f t="shared" si="234"/>
        <v>#REF!</v>
      </c>
      <c r="AN756" s="64" t="e">
        <f t="shared" si="234"/>
        <v>#REF!</v>
      </c>
      <c r="AO756" s="64" t="e">
        <f t="shared" si="234"/>
        <v>#REF!</v>
      </c>
      <c r="AP756" s="64" t="e">
        <f t="shared" si="234"/>
        <v>#REF!</v>
      </c>
      <c r="AQ756" s="64" t="e">
        <f t="shared" si="234"/>
        <v>#REF!</v>
      </c>
      <c r="AR756" s="54" t="e">
        <f t="shared" si="234"/>
        <v>#REF!</v>
      </c>
      <c r="AS756" s="64">
        <f t="shared" si="234"/>
        <v>160703.82</v>
      </c>
      <c r="AT756" s="64">
        <f t="shared" si="234"/>
        <v>136269</v>
      </c>
      <c r="AU756" s="64">
        <f t="shared" si="234"/>
        <v>133342.81</v>
      </c>
      <c r="AV756" s="64">
        <f t="shared" si="234"/>
        <v>142734.41999999998</v>
      </c>
      <c r="AW756" s="64"/>
      <c r="AX756" s="64">
        <f aca="true" t="shared" si="235" ref="AX756:BH756">AX721+AX742+AX754</f>
        <v>88882.21</v>
      </c>
      <c r="AY756" s="64">
        <f t="shared" si="235"/>
        <v>143379</v>
      </c>
      <c r="AZ756" s="64">
        <f t="shared" si="235"/>
        <v>138367</v>
      </c>
      <c r="BA756" s="64">
        <f t="shared" si="235"/>
        <v>143379</v>
      </c>
      <c r="BB756" s="64">
        <f t="shared" si="235"/>
        <v>143379</v>
      </c>
      <c r="BC756" s="64">
        <f t="shared" si="235"/>
        <v>143084</v>
      </c>
      <c r="BD756" s="64">
        <f t="shared" si="235"/>
        <v>108199.18</v>
      </c>
      <c r="BE756" s="64" t="e">
        <f t="shared" si="235"/>
        <v>#DIV/0!</v>
      </c>
      <c r="BF756" s="64">
        <f t="shared" si="235"/>
        <v>156428</v>
      </c>
      <c r="BG756" s="64">
        <f t="shared" si="235"/>
        <v>157208</v>
      </c>
      <c r="BH756" s="64">
        <f t="shared" si="235"/>
        <v>157267</v>
      </c>
    </row>
    <row r="757" spans="1:56" ht="10.5" customHeight="1">
      <c r="A757" s="108"/>
      <c r="B757" s="109"/>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53"/>
      <c r="Y757" s="109"/>
      <c r="Z757" s="109"/>
      <c r="AA757" s="109"/>
      <c r="AB757" s="109"/>
      <c r="AE757" s="109"/>
      <c r="AF757" s="109"/>
      <c r="AG757" s="153"/>
      <c r="AH757" s="153"/>
      <c r="AI757" s="153"/>
      <c r="AJ757" s="187"/>
      <c r="AK757" s="187"/>
      <c r="AL757" s="153"/>
      <c r="AM757" s="153"/>
      <c r="AN757" s="153"/>
      <c r="AO757" s="153"/>
      <c r="AP757" s="153"/>
      <c r="AQ757" s="153"/>
      <c r="AR757" s="187"/>
      <c r="AS757" s="153"/>
      <c r="AT757" s="153"/>
      <c r="AU757" s="187"/>
      <c r="AV757" s="153"/>
      <c r="AW757" s="153"/>
      <c r="AX757" s="153"/>
      <c r="AY757" s="651"/>
      <c r="AZ757" s="153"/>
      <c r="BA757" s="217"/>
      <c r="BB757" s="217"/>
      <c r="BC757" s="651"/>
      <c r="BD757" s="153"/>
    </row>
    <row r="758" spans="1:56" ht="18.75" customHeight="1">
      <c r="A758" s="74"/>
      <c r="B758" s="74"/>
      <c r="C758" s="74"/>
      <c r="D758" s="74"/>
      <c r="E758" s="74"/>
      <c r="F758" s="74"/>
      <c r="G758" s="74"/>
      <c r="H758" s="74" t="s">
        <v>261</v>
      </c>
      <c r="I758" s="74"/>
      <c r="J758" s="74"/>
      <c r="K758" s="74"/>
      <c r="L758" s="74"/>
      <c r="M758" s="74"/>
      <c r="N758" s="74"/>
      <c r="O758" s="74"/>
      <c r="P758" s="74"/>
      <c r="Q758" s="74" t="s">
        <v>263</v>
      </c>
      <c r="R758" s="75"/>
      <c r="S758" s="75"/>
      <c r="T758" s="75"/>
      <c r="U758" s="76"/>
      <c r="V758" s="76"/>
      <c r="W758" s="76"/>
      <c r="X758" s="75"/>
      <c r="Y758" s="75"/>
      <c r="Z758" s="75"/>
      <c r="AA758" s="75"/>
      <c r="AB758" s="75"/>
      <c r="AC758" s="74"/>
      <c r="AD758" s="74"/>
      <c r="AE758" s="75"/>
      <c r="AF758" s="75"/>
      <c r="AG758" s="75"/>
      <c r="AH758" s="75"/>
      <c r="AI758" s="75"/>
      <c r="AJ758" s="75"/>
      <c r="AK758" s="75"/>
      <c r="AL758" s="200"/>
      <c r="AM758" s="200"/>
      <c r="AN758" s="200"/>
      <c r="AO758" s="200"/>
      <c r="AP758" s="200"/>
      <c r="AQ758" s="200"/>
      <c r="AR758" s="75"/>
      <c r="AS758" s="200"/>
      <c r="AT758" s="200"/>
      <c r="AU758" s="75"/>
      <c r="AV758" s="75"/>
      <c r="AW758" s="75"/>
      <c r="AX758" s="75"/>
      <c r="AY758" s="774"/>
      <c r="AZ758" s="75"/>
      <c r="BA758" s="75"/>
      <c r="BB758" s="75"/>
      <c r="BC758" s="774"/>
      <c r="BD758" s="75"/>
    </row>
    <row r="759" spans="1:56" ht="10.5" customHeight="1">
      <c r="A759" s="504"/>
      <c r="B759" s="504"/>
      <c r="C759" s="504"/>
      <c r="D759" s="504"/>
      <c r="E759" s="504"/>
      <c r="F759" s="504"/>
      <c r="G759" s="504"/>
      <c r="H759" s="504"/>
      <c r="I759" s="504"/>
      <c r="J759" s="507"/>
      <c r="K759" s="504"/>
      <c r="L759" s="504"/>
      <c r="M759" s="504"/>
      <c r="N759" s="504"/>
      <c r="O759" s="504"/>
      <c r="P759" s="504"/>
      <c r="Q759" s="504"/>
      <c r="R759" s="505"/>
      <c r="S759" s="505"/>
      <c r="T759" s="505"/>
      <c r="U759" s="506"/>
      <c r="V759" s="506"/>
      <c r="W759" s="506"/>
      <c r="X759" s="505"/>
      <c r="Y759" s="505"/>
      <c r="Z759" s="505"/>
      <c r="AA759" s="505"/>
      <c r="AB759" s="505"/>
      <c r="AC759" s="507"/>
      <c r="AD759" s="507"/>
      <c r="AE759" s="505"/>
      <c r="AF759" s="505"/>
      <c r="AG759" s="505"/>
      <c r="AH759" s="505"/>
      <c r="AI759" s="505"/>
      <c r="AJ759" s="505"/>
      <c r="AK759" s="505"/>
      <c r="AL759" s="508"/>
      <c r="AM759" s="508"/>
      <c r="AN759" s="508"/>
      <c r="AO759" s="508"/>
      <c r="AP759" s="508"/>
      <c r="AQ759" s="508"/>
      <c r="AR759" s="505"/>
      <c r="AS759" s="508"/>
      <c r="AT759" s="508"/>
      <c r="AU759" s="505"/>
      <c r="AV759" s="505"/>
      <c r="AW759" s="505"/>
      <c r="AX759" s="505"/>
      <c r="AY759" s="775"/>
      <c r="AZ759" s="505"/>
      <c r="BA759" s="505"/>
      <c r="BB759" s="505"/>
      <c r="BC759" s="775"/>
      <c r="BD759" s="505"/>
    </row>
    <row r="760" spans="1:56" ht="15.75" customHeight="1" hidden="1">
      <c r="A760" s="14" t="s">
        <v>305</v>
      </c>
      <c r="B760" s="26"/>
      <c r="C760" s="26"/>
      <c r="D760" s="26"/>
      <c r="E760" s="379"/>
      <c r="F760" s="909" t="s">
        <v>305</v>
      </c>
      <c r="G760" s="909"/>
      <c r="H760" s="909"/>
      <c r="I760" s="909"/>
      <c r="J760" s="909"/>
      <c r="K760" s="909"/>
      <c r="L760" s="910"/>
      <c r="M760" s="911" t="s">
        <v>353</v>
      </c>
      <c r="N760" s="912"/>
      <c r="O760" s="912"/>
      <c r="P760" s="912"/>
      <c r="Q760" s="912"/>
      <c r="R760" s="912"/>
      <c r="S760" s="912"/>
      <c r="T760" s="912"/>
      <c r="U760" s="912"/>
      <c r="V760" s="912"/>
      <c r="W760" s="912"/>
      <c r="X760" s="912"/>
      <c r="Y760" s="912"/>
      <c r="Z760" s="912"/>
      <c r="AA760" s="912"/>
      <c r="AB760" s="912"/>
      <c r="AC760" s="912"/>
      <c r="AD760" s="912"/>
      <c r="AE760" s="912"/>
      <c r="AF760" s="912"/>
      <c r="AG760" s="912"/>
      <c r="AH760" s="912"/>
      <c r="AI760" s="912"/>
      <c r="AJ760" s="912"/>
      <c r="AK760" s="912"/>
      <c r="AL760" s="912"/>
      <c r="AM760" s="912"/>
      <c r="AN760" s="912"/>
      <c r="AO760" s="912"/>
      <c r="AP760" s="912"/>
      <c r="AQ760" s="912"/>
      <c r="AR760" s="912"/>
      <c r="AS760" s="912"/>
      <c r="AT760" s="912"/>
      <c r="AU760" s="912"/>
      <c r="AV760" s="912"/>
      <c r="AW760" s="912"/>
      <c r="AX760" s="912"/>
      <c r="AY760" s="912"/>
      <c r="AZ760" s="913"/>
      <c r="BD760" s="23"/>
    </row>
    <row r="761" spans="1:60" ht="15" customHeight="1">
      <c r="A761" s="9" t="s">
        <v>306</v>
      </c>
      <c r="B761" s="5"/>
      <c r="C761" s="5"/>
      <c r="D761" s="5"/>
      <c r="E761" s="379"/>
      <c r="F761" s="909" t="s">
        <v>306</v>
      </c>
      <c r="G761" s="909"/>
      <c r="H761" s="909"/>
      <c r="I761" s="909"/>
      <c r="J761" s="909"/>
      <c r="K761" s="909"/>
      <c r="L761" s="910"/>
      <c r="M761" s="884" t="s">
        <v>354</v>
      </c>
      <c r="N761" s="884"/>
      <c r="O761" s="884"/>
      <c r="P761" s="884"/>
      <c r="Q761" s="884"/>
      <c r="R761" s="884"/>
      <c r="S761" s="884"/>
      <c r="T761" s="884"/>
      <c r="U761" s="884"/>
      <c r="V761" s="884"/>
      <c r="W761" s="884"/>
      <c r="X761" s="884"/>
      <c r="Y761" s="884"/>
      <c r="Z761" s="884"/>
      <c r="AA761" s="884"/>
      <c r="AB761" s="884"/>
      <c r="AC761" s="884"/>
      <c r="AD761" s="884"/>
      <c r="AE761" s="884"/>
      <c r="AF761" s="884"/>
      <c r="AG761" s="884"/>
      <c r="AH761" s="884"/>
      <c r="AI761" s="884"/>
      <c r="AJ761" s="884"/>
      <c r="AK761" s="884"/>
      <c r="AL761" s="884"/>
      <c r="AM761" s="884"/>
      <c r="AN761" s="884"/>
      <c r="AO761" s="884"/>
      <c r="AP761" s="884"/>
      <c r="AQ761" s="884"/>
      <c r="AR761" s="884"/>
      <c r="AS761" s="884"/>
      <c r="AT761" s="884"/>
      <c r="AU761" s="884"/>
      <c r="AV761" s="884"/>
      <c r="AW761" s="884"/>
      <c r="AX761" s="884"/>
      <c r="AY761" s="884"/>
      <c r="AZ761" s="884"/>
      <c r="BA761" s="884"/>
      <c r="BB761" s="884"/>
      <c r="BC761" s="884"/>
      <c r="BD761" s="884"/>
      <c r="BE761" s="884"/>
      <c r="BF761" s="884"/>
      <c r="BG761" s="884"/>
      <c r="BH761" s="884"/>
    </row>
    <row r="762" spans="1:60" s="23" customFormat="1" ht="15.75" customHeight="1">
      <c r="A762" s="8" t="s">
        <v>307</v>
      </c>
      <c r="B762" s="5"/>
      <c r="C762" s="5"/>
      <c r="D762" s="5"/>
      <c r="E762" s="379"/>
      <c r="F762" s="909" t="s">
        <v>307</v>
      </c>
      <c r="G762" s="909"/>
      <c r="H762" s="909"/>
      <c r="I762" s="909"/>
      <c r="J762" s="909"/>
      <c r="K762" s="909"/>
      <c r="L762" s="910"/>
      <c r="M762" s="884" t="s">
        <v>355</v>
      </c>
      <c r="N762" s="884"/>
      <c r="O762" s="884"/>
      <c r="P762" s="884"/>
      <c r="Q762" s="884"/>
      <c r="R762" s="884"/>
      <c r="S762" s="884"/>
      <c r="T762" s="884"/>
      <c r="U762" s="884"/>
      <c r="V762" s="884"/>
      <c r="W762" s="884"/>
      <c r="X762" s="884"/>
      <c r="Y762" s="884"/>
      <c r="Z762" s="884"/>
      <c r="AA762" s="884"/>
      <c r="AB762" s="884"/>
      <c r="AC762" s="884"/>
      <c r="AD762" s="884"/>
      <c r="AE762" s="884"/>
      <c r="AF762" s="884"/>
      <c r="AG762" s="884"/>
      <c r="AH762" s="884"/>
      <c r="AI762" s="884"/>
      <c r="AJ762" s="884"/>
      <c r="AK762" s="884"/>
      <c r="AL762" s="884"/>
      <c r="AM762" s="884"/>
      <c r="AN762" s="884"/>
      <c r="AO762" s="884"/>
      <c r="AP762" s="884"/>
      <c r="AQ762" s="884"/>
      <c r="AR762" s="884"/>
      <c r="AS762" s="884"/>
      <c r="AT762" s="884"/>
      <c r="AU762" s="884"/>
      <c r="AV762" s="884"/>
      <c r="AW762" s="884"/>
      <c r="AX762" s="884"/>
      <c r="AY762" s="884"/>
      <c r="AZ762" s="884"/>
      <c r="BA762" s="884"/>
      <c r="BB762" s="884"/>
      <c r="BC762" s="884"/>
      <c r="BD762" s="884"/>
      <c r="BE762" s="884"/>
      <c r="BF762" s="884"/>
      <c r="BG762" s="884"/>
      <c r="BH762" s="884"/>
    </row>
    <row r="763" spans="1:60" s="23" customFormat="1" ht="10.5" customHeight="1">
      <c r="A763" s="28"/>
      <c r="B763" s="5"/>
      <c r="C763" s="5"/>
      <c r="D763" s="5"/>
      <c r="E763" s="29"/>
      <c r="F763" s="29"/>
      <c r="G763" s="29"/>
      <c r="H763" s="29"/>
      <c r="I763" s="29"/>
      <c r="J763" s="27"/>
      <c r="K763" s="27"/>
      <c r="L763" s="27"/>
      <c r="M763" s="27"/>
      <c r="N763" s="27"/>
      <c r="O763" s="27"/>
      <c r="P763" s="27"/>
      <c r="Q763" s="77"/>
      <c r="R763" s="24"/>
      <c r="S763" s="24"/>
      <c r="T763" s="24"/>
      <c r="U763" s="25"/>
      <c r="V763" s="25"/>
      <c r="W763" s="25"/>
      <c r="X763" s="24"/>
      <c r="Y763" s="24"/>
      <c r="Z763" s="24"/>
      <c r="AA763" s="24"/>
      <c r="AB763" s="24"/>
      <c r="AC763" s="1"/>
      <c r="AD763" s="1"/>
      <c r="AE763" s="24"/>
      <c r="AF763" s="24"/>
      <c r="AG763" s="24"/>
      <c r="AH763" s="24"/>
      <c r="AI763" s="24"/>
      <c r="AJ763" s="24"/>
      <c r="AK763" s="24"/>
      <c r="AL763" s="201"/>
      <c r="AM763" s="201"/>
      <c r="AN763" s="201"/>
      <c r="AO763" s="201"/>
      <c r="AP763" s="201"/>
      <c r="AQ763" s="201"/>
      <c r="AR763" s="24"/>
      <c r="AS763" s="201"/>
      <c r="AT763" s="201"/>
      <c r="AU763" s="24"/>
      <c r="AV763" s="24"/>
      <c r="AW763" s="24"/>
      <c r="AX763" s="24"/>
      <c r="AY763" s="778"/>
      <c r="AZ763" s="24"/>
      <c r="BA763" s="24"/>
      <c r="BB763" s="24"/>
      <c r="BC763" s="778"/>
      <c r="BD763" s="24"/>
      <c r="BE763" s="734"/>
      <c r="BF763" s="70"/>
      <c r="BG763" s="70"/>
      <c r="BH763" s="70"/>
    </row>
    <row r="764" spans="1:60" s="23" customFormat="1" ht="15.75" customHeight="1">
      <c r="A764" s="107"/>
      <c r="B764" s="26"/>
      <c r="C764" s="26"/>
      <c r="D764" s="26"/>
      <c r="E764" s="29"/>
      <c r="F764" s="95" t="s">
        <v>312</v>
      </c>
      <c r="G764" s="29"/>
      <c r="H764" s="29"/>
      <c r="I764" s="29"/>
      <c r="J764" s="27"/>
      <c r="K764" s="27"/>
      <c r="L764" s="27"/>
      <c r="M764" s="894" t="s">
        <v>840</v>
      </c>
      <c r="N764" s="894"/>
      <c r="O764" s="894"/>
      <c r="P764" s="894"/>
      <c r="Q764" s="894"/>
      <c r="R764" s="894"/>
      <c r="S764" s="894"/>
      <c r="T764" s="894"/>
      <c r="U764" s="894"/>
      <c r="V764" s="894"/>
      <c r="W764" s="894"/>
      <c r="X764" s="894"/>
      <c r="Y764" s="894"/>
      <c r="Z764" s="894"/>
      <c r="AA764" s="894"/>
      <c r="AB764" s="894"/>
      <c r="AC764" s="894"/>
      <c r="AD764" s="894"/>
      <c r="AE764" s="894"/>
      <c r="AF764" s="894"/>
      <c r="AG764" s="894"/>
      <c r="AH764" s="894"/>
      <c r="AI764" s="894"/>
      <c r="AJ764" s="894"/>
      <c r="AK764" s="894"/>
      <c r="AL764" s="894"/>
      <c r="AM764" s="894"/>
      <c r="AN764" s="894"/>
      <c r="AO764" s="894"/>
      <c r="AP764" s="894"/>
      <c r="AQ764" s="894"/>
      <c r="AR764" s="894"/>
      <c r="AS764" s="894"/>
      <c r="AT764" s="894"/>
      <c r="AU764" s="894"/>
      <c r="AV764" s="894"/>
      <c r="AW764" s="894"/>
      <c r="AX764" s="894"/>
      <c r="AY764" s="894"/>
      <c r="AZ764" s="894"/>
      <c r="BA764" s="894"/>
      <c r="BB764" s="894"/>
      <c r="BC764" s="894"/>
      <c r="BD764" s="894"/>
      <c r="BE764" s="894"/>
      <c r="BF764" s="70"/>
      <c r="BG764" s="70"/>
      <c r="BH764" s="70"/>
    </row>
    <row r="765" spans="1:60" s="23" customFormat="1" ht="10.5" customHeight="1">
      <c r="A765" s="576"/>
      <c r="B765" s="553"/>
      <c r="C765" s="553"/>
      <c r="D765" s="553"/>
      <c r="E765" s="502"/>
      <c r="F765" s="577"/>
      <c r="G765" s="502"/>
      <c r="H765" s="502"/>
      <c r="I765" s="502"/>
      <c r="J765" s="503"/>
      <c r="K765" s="503"/>
      <c r="L765" s="503"/>
      <c r="M765" s="924"/>
      <c r="N765" s="924"/>
      <c r="O765" s="924"/>
      <c r="P765" s="924"/>
      <c r="Q765" s="924"/>
      <c r="R765" s="924"/>
      <c r="S765" s="924"/>
      <c r="T765" s="924"/>
      <c r="U765" s="924"/>
      <c r="V765" s="924"/>
      <c r="W765" s="924"/>
      <c r="X765" s="924"/>
      <c r="Y765" s="924"/>
      <c r="Z765" s="924"/>
      <c r="AA765" s="924"/>
      <c r="AB765" s="924"/>
      <c r="AC765" s="507"/>
      <c r="AD765" s="507"/>
      <c r="AE765" s="507"/>
      <c r="AF765" s="507"/>
      <c r="AG765" s="515"/>
      <c r="AH765" s="515"/>
      <c r="AI765" s="515"/>
      <c r="AJ765" s="515"/>
      <c r="AK765" s="515"/>
      <c r="AL765" s="516"/>
      <c r="AM765" s="516"/>
      <c r="AN765" s="516"/>
      <c r="AO765" s="516"/>
      <c r="AP765" s="516"/>
      <c r="AQ765" s="516"/>
      <c r="AR765" s="515"/>
      <c r="AS765" s="516"/>
      <c r="AT765" s="516"/>
      <c r="AU765" s="515"/>
      <c r="AV765" s="515"/>
      <c r="AW765" s="515"/>
      <c r="AX765" s="515"/>
      <c r="AY765" s="779"/>
      <c r="AZ765" s="515"/>
      <c r="BA765" s="582"/>
      <c r="BB765" s="582"/>
      <c r="BC765" s="779"/>
      <c r="BD765" s="515"/>
      <c r="BE765" s="734"/>
      <c r="BF765" s="70"/>
      <c r="BG765" s="70"/>
      <c r="BH765" s="70"/>
    </row>
    <row r="766" spans="1:56" ht="18.75">
      <c r="A766" s="914"/>
      <c r="B766" s="914"/>
      <c r="C766" s="914"/>
      <c r="D766" s="914"/>
      <c r="E766" s="914"/>
      <c r="F766" s="914"/>
      <c r="G766" s="914"/>
      <c r="H766" s="914"/>
      <c r="I766" s="914"/>
      <c r="J766" s="892" t="s">
        <v>262</v>
      </c>
      <c r="K766" s="892"/>
      <c r="L766" s="892"/>
      <c r="M766" s="892"/>
      <c r="N766" s="892"/>
      <c r="O766" s="892"/>
      <c r="P766" s="892"/>
      <c r="Q766" s="112" t="s">
        <v>264</v>
      </c>
      <c r="R766" s="113"/>
      <c r="S766" s="113"/>
      <c r="T766" s="113"/>
      <c r="U766" s="114"/>
      <c r="V766" s="114"/>
      <c r="W766" s="114"/>
      <c r="X766" s="113"/>
      <c r="Y766" s="113"/>
      <c r="Z766" s="113"/>
      <c r="AA766" s="113"/>
      <c r="AB766" s="113"/>
      <c r="AC766" s="112"/>
      <c r="AD766" s="112"/>
      <c r="AE766" s="113"/>
      <c r="AF766" s="113"/>
      <c r="AG766" s="113"/>
      <c r="AH766" s="113"/>
      <c r="AI766" s="113"/>
      <c r="AJ766" s="113"/>
      <c r="AK766" s="113"/>
      <c r="AL766" s="203"/>
      <c r="AM766" s="203"/>
      <c r="AN766" s="203"/>
      <c r="AO766" s="203"/>
      <c r="AP766" s="203"/>
      <c r="AQ766" s="203"/>
      <c r="AR766" s="113"/>
      <c r="AS766" s="203"/>
      <c r="AT766" s="203"/>
      <c r="AU766" s="113"/>
      <c r="AV766" s="113"/>
      <c r="AW766" s="113"/>
      <c r="AX766" s="113"/>
      <c r="AY766" s="784"/>
      <c r="AZ766" s="113"/>
      <c r="BA766" s="113"/>
      <c r="BB766" s="113"/>
      <c r="BC766" s="784"/>
      <c r="BD766" s="113"/>
    </row>
    <row r="767" spans="1:56" ht="10.5" customHeight="1" thickBot="1">
      <c r="A767" s="107"/>
      <c r="B767" s="26"/>
      <c r="C767" s="26"/>
      <c r="D767" s="26"/>
      <c r="E767" s="29"/>
      <c r="F767" s="29"/>
      <c r="G767" s="29"/>
      <c r="H767" s="29"/>
      <c r="I767" s="29"/>
      <c r="J767" s="27"/>
      <c r="K767" s="27"/>
      <c r="L767" s="27"/>
      <c r="M767" s="27"/>
      <c r="N767" s="27"/>
      <c r="O767" s="27"/>
      <c r="P767" s="27"/>
      <c r="Q767" s="77"/>
      <c r="R767" s="24"/>
      <c r="S767" s="24"/>
      <c r="T767" s="24"/>
      <c r="U767" s="25"/>
      <c r="V767" s="25"/>
      <c r="W767" s="25"/>
      <c r="X767" s="24"/>
      <c r="Y767" s="24"/>
      <c r="Z767" s="24"/>
      <c r="AA767" s="24"/>
      <c r="AB767" s="24"/>
      <c r="AC767" s="1"/>
      <c r="AD767" s="1"/>
      <c r="AE767" s="24"/>
      <c r="AF767" s="24"/>
      <c r="AG767" s="24"/>
      <c r="AH767" s="24"/>
      <c r="AI767" s="24"/>
      <c r="AJ767" s="24"/>
      <c r="AK767" s="24"/>
      <c r="AL767" s="201"/>
      <c r="AM767" s="201"/>
      <c r="AN767" s="201"/>
      <c r="AO767" s="201"/>
      <c r="AP767" s="431"/>
      <c r="AQ767" s="429"/>
      <c r="AR767" s="24"/>
      <c r="AS767" s="201"/>
      <c r="AT767" s="201"/>
      <c r="AU767" s="24"/>
      <c r="AV767" s="24"/>
      <c r="AW767" s="24"/>
      <c r="AX767" s="24"/>
      <c r="AY767" s="778"/>
      <c r="AZ767" s="24"/>
      <c r="BA767" s="24"/>
      <c r="BB767" s="24"/>
      <c r="BC767" s="778"/>
      <c r="BD767" s="24"/>
    </row>
    <row r="768" spans="1:60" ht="39" customHeight="1" thickBot="1">
      <c r="A768" s="886" t="s">
        <v>0</v>
      </c>
      <c r="B768" s="886"/>
      <c r="C768" s="886"/>
      <c r="D768" s="10" t="s">
        <v>1</v>
      </c>
      <c r="E768" s="412" t="s">
        <v>574</v>
      </c>
      <c r="F768" s="887" t="s">
        <v>196</v>
      </c>
      <c r="G768" s="888"/>
      <c r="H768" s="888"/>
      <c r="I768" s="889"/>
      <c r="J768" s="890" t="s">
        <v>195</v>
      </c>
      <c r="K768" s="888"/>
      <c r="L768" s="888"/>
      <c r="M768" s="888"/>
      <c r="N768" s="888"/>
      <c r="O768" s="891"/>
      <c r="P768" s="414" t="s">
        <v>311</v>
      </c>
      <c r="Q768" s="413" t="s">
        <v>302</v>
      </c>
      <c r="R768" s="408" t="s">
        <v>377</v>
      </c>
      <c r="S768" s="408" t="s">
        <v>179</v>
      </c>
      <c r="T768" s="408" t="s">
        <v>378</v>
      </c>
      <c r="U768" s="409" t="s">
        <v>180</v>
      </c>
      <c r="V768" s="409" t="s">
        <v>379</v>
      </c>
      <c r="W768" s="409" t="s">
        <v>381</v>
      </c>
      <c r="X768" s="408"/>
      <c r="Y768" s="408" t="s">
        <v>421</v>
      </c>
      <c r="Z768" s="410" t="s">
        <v>427</v>
      </c>
      <c r="AA768" s="408" t="s">
        <v>181</v>
      </c>
      <c r="AB768" s="408" t="s">
        <v>380</v>
      </c>
      <c r="AC768" s="411"/>
      <c r="AD768" s="411"/>
      <c r="AE768" s="410" t="s">
        <v>422</v>
      </c>
      <c r="AF768" s="410" t="s">
        <v>437</v>
      </c>
      <c r="AG768" s="410" t="s">
        <v>436</v>
      </c>
      <c r="AH768" s="415" t="s">
        <v>434</v>
      </c>
      <c r="AI768" s="417" t="s">
        <v>465</v>
      </c>
      <c r="AJ768" s="416" t="s">
        <v>435</v>
      </c>
      <c r="AK768" s="410" t="s">
        <v>507</v>
      </c>
      <c r="AL768" s="415" t="s">
        <v>506</v>
      </c>
      <c r="AM768" s="417" t="s">
        <v>571</v>
      </c>
      <c r="AN768" s="427" t="s">
        <v>577</v>
      </c>
      <c r="AO768" s="417" t="s">
        <v>583</v>
      </c>
      <c r="AP768" s="428" t="s">
        <v>591</v>
      </c>
      <c r="AQ768" s="428" t="s">
        <v>644</v>
      </c>
      <c r="AR768" s="426" t="s">
        <v>650</v>
      </c>
      <c r="AS768" s="417" t="s">
        <v>657</v>
      </c>
      <c r="AT768" s="632" t="s">
        <v>732</v>
      </c>
      <c r="AU768" s="640" t="s">
        <v>850</v>
      </c>
      <c r="AV768" s="640" t="s">
        <v>849</v>
      </c>
      <c r="AW768" s="646" t="s">
        <v>785</v>
      </c>
      <c r="AX768" s="498" t="s">
        <v>758</v>
      </c>
      <c r="AY768" s="766" t="s">
        <v>801</v>
      </c>
      <c r="AZ768" s="767" t="s">
        <v>605</v>
      </c>
      <c r="BA768" s="768" t="s">
        <v>781</v>
      </c>
      <c r="BB768" s="768" t="s">
        <v>782</v>
      </c>
      <c r="BC768" s="766" t="s">
        <v>889</v>
      </c>
      <c r="BD768" s="714" t="s">
        <v>843</v>
      </c>
      <c r="BE768" s="714" t="s">
        <v>836</v>
      </c>
      <c r="BF768" s="816" t="s">
        <v>852</v>
      </c>
      <c r="BG768" s="640" t="s">
        <v>853</v>
      </c>
      <c r="BH768" s="766" t="s">
        <v>854</v>
      </c>
    </row>
    <row r="769" spans="1:60" ht="15.75">
      <c r="A769" s="12">
        <v>7</v>
      </c>
      <c r="B769" s="13">
        <v>2</v>
      </c>
      <c r="C769" s="13" t="s">
        <v>5</v>
      </c>
      <c r="D769" s="11" t="s">
        <v>3</v>
      </c>
      <c r="E769" s="387">
        <v>429</v>
      </c>
      <c r="F769" s="10" t="s">
        <v>77</v>
      </c>
      <c r="G769" s="11" t="s">
        <v>6</v>
      </c>
      <c r="H769" s="11" t="s">
        <v>2</v>
      </c>
      <c r="I769" s="11" t="s">
        <v>5</v>
      </c>
      <c r="J769" s="10" t="s">
        <v>6</v>
      </c>
      <c r="K769" s="11" t="s">
        <v>5</v>
      </c>
      <c r="L769" s="11" t="s">
        <v>5</v>
      </c>
      <c r="M769" s="11"/>
      <c r="N769" s="11"/>
      <c r="O769" s="11"/>
      <c r="P769" s="22" t="s">
        <v>7</v>
      </c>
      <c r="Q769" s="79" t="s">
        <v>711</v>
      </c>
      <c r="R769" s="32">
        <v>18200</v>
      </c>
      <c r="S769" s="32">
        <v>0</v>
      </c>
      <c r="T769" s="33">
        <f>R769+S769</f>
        <v>18200</v>
      </c>
      <c r="U769" s="34">
        <v>-17524.99</v>
      </c>
      <c r="V769" s="34">
        <v>11246.63</v>
      </c>
      <c r="W769" s="143">
        <f aca="true" t="shared" si="236" ref="W769:W793">V769/T769</f>
        <v>0.6179467032967032</v>
      </c>
      <c r="X769" s="32"/>
      <c r="Y769" s="32">
        <v>19000</v>
      </c>
      <c r="Z769" s="32">
        <v>19000</v>
      </c>
      <c r="AA769" s="32">
        <v>19000</v>
      </c>
      <c r="AB769" s="32">
        <v>19000</v>
      </c>
      <c r="AE769" s="32"/>
      <c r="AF769" s="32">
        <v>17524.99</v>
      </c>
      <c r="AG769" s="32">
        <f>Z769+AE769</f>
        <v>19000</v>
      </c>
      <c r="AH769" s="32">
        <v>18340.04</v>
      </c>
      <c r="AI769" s="32">
        <v>17880.28</v>
      </c>
      <c r="AJ769" s="67">
        <f>AG769</f>
        <v>19000</v>
      </c>
      <c r="AK769" s="32">
        <v>19000</v>
      </c>
      <c r="AL769" s="32">
        <v>19419.61</v>
      </c>
      <c r="AM769" s="32">
        <v>19500</v>
      </c>
      <c r="AN769" s="32">
        <v>19500</v>
      </c>
      <c r="AO769" s="32">
        <v>19500</v>
      </c>
      <c r="AP769" s="32">
        <v>19500</v>
      </c>
      <c r="AQ769" s="32">
        <v>19500</v>
      </c>
      <c r="AR769" s="67">
        <v>22000</v>
      </c>
      <c r="AS769" s="32">
        <v>20587.99</v>
      </c>
      <c r="AT769" s="32">
        <v>22000</v>
      </c>
      <c r="AU769" s="32">
        <v>20723</v>
      </c>
      <c r="AV769" s="32">
        <v>22053.22</v>
      </c>
      <c r="AW769" s="682">
        <v>95.9</v>
      </c>
      <c r="AX769" s="32">
        <v>14111.64</v>
      </c>
      <c r="AY769" s="701">
        <v>23500</v>
      </c>
      <c r="AZ769" s="119">
        <v>23000</v>
      </c>
      <c r="BA769" s="675">
        <v>23500</v>
      </c>
      <c r="BB769" s="675">
        <v>23500</v>
      </c>
      <c r="BC769" s="701">
        <v>23500</v>
      </c>
      <c r="BD769" s="701">
        <v>19881.74</v>
      </c>
      <c r="BE769" s="731">
        <f aca="true" t="shared" si="237" ref="BE769:BE796">BD769/BC769*100</f>
        <v>84.60314893617023</v>
      </c>
      <c r="BF769" s="824">
        <v>28200</v>
      </c>
      <c r="BG769" s="120">
        <v>28200</v>
      </c>
      <c r="BH769" s="120">
        <v>28200</v>
      </c>
    </row>
    <row r="770" spans="1:60" ht="15.75" customHeight="1">
      <c r="A770" s="35">
        <v>7</v>
      </c>
      <c r="B770" s="36">
        <v>2</v>
      </c>
      <c r="C770" s="36" t="s">
        <v>5</v>
      </c>
      <c r="D770" s="37" t="s">
        <v>3</v>
      </c>
      <c r="E770" s="385">
        <v>430</v>
      </c>
      <c r="F770" s="38" t="s">
        <v>77</v>
      </c>
      <c r="G770" s="37" t="s">
        <v>6</v>
      </c>
      <c r="H770" s="37" t="s">
        <v>2</v>
      </c>
      <c r="I770" s="37" t="s">
        <v>5</v>
      </c>
      <c r="J770" s="38" t="s">
        <v>6</v>
      </c>
      <c r="K770" s="37" t="s">
        <v>5</v>
      </c>
      <c r="L770" s="37"/>
      <c r="M770" s="37"/>
      <c r="N770" s="37"/>
      <c r="O770" s="37"/>
      <c r="P770" s="39"/>
      <c r="Q770" s="86" t="s">
        <v>187</v>
      </c>
      <c r="R770" s="40">
        <f>R769</f>
        <v>18200</v>
      </c>
      <c r="S770" s="40">
        <f>S769</f>
        <v>0</v>
      </c>
      <c r="T770" s="40">
        <f>T769</f>
        <v>18200</v>
      </c>
      <c r="U770" s="40">
        <f>U769</f>
        <v>-17524.99</v>
      </c>
      <c r="V770" s="41">
        <f>V769</f>
        <v>11246.63</v>
      </c>
      <c r="W770" s="145">
        <f t="shared" si="236"/>
        <v>0.6179467032967032</v>
      </c>
      <c r="X770" s="40">
        <f>X769</f>
        <v>0</v>
      </c>
      <c r="Y770" s="40">
        <f>Y769</f>
        <v>19000</v>
      </c>
      <c r="Z770" s="40">
        <f>Z769</f>
        <v>19000</v>
      </c>
      <c r="AA770" s="40">
        <f>AA769</f>
        <v>19000</v>
      </c>
      <c r="AB770" s="40">
        <f>AB769</f>
        <v>19000</v>
      </c>
      <c r="AC770" s="42"/>
      <c r="AD770" s="42"/>
      <c r="AE770" s="40">
        <f aca="true" t="shared" si="238" ref="AE770:BH770">AE769</f>
        <v>0</v>
      </c>
      <c r="AF770" s="40">
        <f t="shared" si="238"/>
        <v>17524.99</v>
      </c>
      <c r="AG770" s="40">
        <f t="shared" si="238"/>
        <v>19000</v>
      </c>
      <c r="AH770" s="40">
        <f t="shared" si="238"/>
        <v>18340.04</v>
      </c>
      <c r="AI770" s="40">
        <f>AI769</f>
        <v>17880.28</v>
      </c>
      <c r="AJ770" s="177">
        <f t="shared" si="238"/>
        <v>19000</v>
      </c>
      <c r="AK770" s="40">
        <f t="shared" si="238"/>
        <v>19000</v>
      </c>
      <c r="AL770" s="40">
        <f t="shared" si="238"/>
        <v>19419.61</v>
      </c>
      <c r="AM770" s="40">
        <f t="shared" si="238"/>
        <v>19500</v>
      </c>
      <c r="AN770" s="40">
        <f t="shared" si="238"/>
        <v>19500</v>
      </c>
      <c r="AO770" s="40">
        <f t="shared" si="238"/>
        <v>19500</v>
      </c>
      <c r="AP770" s="40">
        <f t="shared" si="238"/>
        <v>19500</v>
      </c>
      <c r="AQ770" s="40">
        <f t="shared" si="238"/>
        <v>19500</v>
      </c>
      <c r="AR770" s="177">
        <f t="shared" si="238"/>
        <v>22000</v>
      </c>
      <c r="AS770" s="40">
        <f t="shared" si="238"/>
        <v>20587.99</v>
      </c>
      <c r="AT770" s="40">
        <f t="shared" si="238"/>
        <v>22000</v>
      </c>
      <c r="AU770" s="40">
        <f>AU769</f>
        <v>20723</v>
      </c>
      <c r="AV770" s="40">
        <f t="shared" si="238"/>
        <v>22053.22</v>
      </c>
      <c r="AW770" s="40"/>
      <c r="AX770" s="40">
        <f>AX769</f>
        <v>14111.64</v>
      </c>
      <c r="AY770" s="40">
        <f t="shared" si="238"/>
        <v>23500</v>
      </c>
      <c r="AZ770" s="40">
        <f t="shared" si="238"/>
        <v>23000</v>
      </c>
      <c r="BA770" s="40">
        <f t="shared" si="238"/>
        <v>23500</v>
      </c>
      <c r="BB770" s="40">
        <f t="shared" si="238"/>
        <v>23500</v>
      </c>
      <c r="BC770" s="40">
        <f t="shared" si="238"/>
        <v>23500</v>
      </c>
      <c r="BD770" s="40">
        <f t="shared" si="238"/>
        <v>19881.74</v>
      </c>
      <c r="BE770" s="40">
        <f t="shared" si="238"/>
        <v>84.60314893617023</v>
      </c>
      <c r="BF770" s="40">
        <f t="shared" si="238"/>
        <v>28200</v>
      </c>
      <c r="BG770" s="40">
        <f t="shared" si="238"/>
        <v>28200</v>
      </c>
      <c r="BH770" s="40">
        <f t="shared" si="238"/>
        <v>28200</v>
      </c>
    </row>
    <row r="771" spans="1:60" ht="15.75">
      <c r="A771" s="159">
        <v>7</v>
      </c>
      <c r="B771" s="160">
        <v>2</v>
      </c>
      <c r="C771" s="160" t="s">
        <v>5</v>
      </c>
      <c r="D771" s="147" t="s">
        <v>3</v>
      </c>
      <c r="E771" s="387">
        <v>431</v>
      </c>
      <c r="F771" s="146" t="s">
        <v>77</v>
      </c>
      <c r="G771" s="147" t="s">
        <v>6</v>
      </c>
      <c r="H771" s="147" t="s">
        <v>2</v>
      </c>
      <c r="I771" s="147" t="s">
        <v>5</v>
      </c>
      <c r="J771" s="146" t="s">
        <v>6</v>
      </c>
      <c r="K771" s="147" t="s">
        <v>11</v>
      </c>
      <c r="L771" s="147" t="s">
        <v>5</v>
      </c>
      <c r="M771" s="147"/>
      <c r="N771" s="147"/>
      <c r="O771" s="147"/>
      <c r="P771" s="148" t="s">
        <v>7</v>
      </c>
      <c r="Q771" s="79" t="s">
        <v>704</v>
      </c>
      <c r="R771" s="32">
        <v>1820</v>
      </c>
      <c r="S771" s="32">
        <v>0</v>
      </c>
      <c r="T771" s="32">
        <v>1820</v>
      </c>
      <c r="U771" s="34">
        <v>-1766.97</v>
      </c>
      <c r="V771" s="34">
        <v>1153.21</v>
      </c>
      <c r="W771" s="143">
        <f t="shared" si="236"/>
        <v>0.6336318681318681</v>
      </c>
      <c r="X771" s="32"/>
      <c r="Y771" s="32">
        <v>2000</v>
      </c>
      <c r="Z771" s="32">
        <v>2000</v>
      </c>
      <c r="AA771" s="32">
        <v>2000</v>
      </c>
      <c r="AB771" s="32">
        <v>2000</v>
      </c>
      <c r="AC771" s="23"/>
      <c r="AD771" s="23"/>
      <c r="AE771" s="32"/>
      <c r="AF771" s="32">
        <v>1766.97</v>
      </c>
      <c r="AG771" s="32">
        <f aca="true" t="shared" si="239" ref="AG771:AG777">Z771+AE771</f>
        <v>2000</v>
      </c>
      <c r="AH771" s="32">
        <v>1846.47</v>
      </c>
      <c r="AI771" s="32">
        <v>1792.3</v>
      </c>
      <c r="AJ771" s="67">
        <f aca="true" t="shared" si="240" ref="AJ771:AJ777">AG771</f>
        <v>2000</v>
      </c>
      <c r="AK771" s="32">
        <v>2000</v>
      </c>
      <c r="AL771" s="32">
        <v>1963.43</v>
      </c>
      <c r="AM771" s="32">
        <v>1971</v>
      </c>
      <c r="AN771" s="32">
        <v>1971</v>
      </c>
      <c r="AO771" s="32">
        <v>1971</v>
      </c>
      <c r="AP771" s="32">
        <v>1971</v>
      </c>
      <c r="AQ771" s="32">
        <v>1971</v>
      </c>
      <c r="AR771" s="67">
        <v>2224</v>
      </c>
      <c r="AS771" s="32">
        <v>2060.41</v>
      </c>
      <c r="AT771" s="32">
        <v>2224</v>
      </c>
      <c r="AU771" s="32">
        <v>2095</v>
      </c>
      <c r="AV771" s="32">
        <v>2222.39</v>
      </c>
      <c r="AW771" s="682">
        <v>96.6</v>
      </c>
      <c r="AX771" s="32">
        <v>1411.14</v>
      </c>
      <c r="AY771" s="234">
        <v>2420</v>
      </c>
      <c r="AZ771" s="32">
        <v>2300</v>
      </c>
      <c r="BA771" s="32">
        <v>2420</v>
      </c>
      <c r="BB771" s="32">
        <v>2420</v>
      </c>
      <c r="BC771" s="234">
        <v>2420</v>
      </c>
      <c r="BD771" s="234">
        <v>1844.44</v>
      </c>
      <c r="BE771" s="731">
        <f t="shared" si="237"/>
        <v>76.21652892561984</v>
      </c>
      <c r="BF771" s="822">
        <v>2900</v>
      </c>
      <c r="BG771" s="33">
        <v>2900</v>
      </c>
      <c r="BH771" s="33">
        <v>2900</v>
      </c>
    </row>
    <row r="772" spans="1:60" ht="15.75">
      <c r="A772" s="12">
        <v>7</v>
      </c>
      <c r="B772" s="13">
        <v>2</v>
      </c>
      <c r="C772" s="13" t="s">
        <v>5</v>
      </c>
      <c r="D772" s="11" t="s">
        <v>3</v>
      </c>
      <c r="E772" s="387">
        <v>432</v>
      </c>
      <c r="F772" s="10" t="s">
        <v>77</v>
      </c>
      <c r="G772" s="11" t="s">
        <v>6</v>
      </c>
      <c r="H772" s="11" t="s">
        <v>2</v>
      </c>
      <c r="I772" s="11" t="s">
        <v>5</v>
      </c>
      <c r="J772" s="10" t="s">
        <v>6</v>
      </c>
      <c r="K772" s="11" t="s">
        <v>11</v>
      </c>
      <c r="L772" s="11" t="s">
        <v>8</v>
      </c>
      <c r="M772" s="11" t="s">
        <v>13</v>
      </c>
      <c r="N772" s="11"/>
      <c r="O772" s="11"/>
      <c r="P772" s="22" t="s">
        <v>7</v>
      </c>
      <c r="Q772" s="79" t="s">
        <v>705</v>
      </c>
      <c r="R772" s="32">
        <v>255</v>
      </c>
      <c r="S772" s="32">
        <v>0</v>
      </c>
      <c r="T772" s="33">
        <f>R772+S772</f>
        <v>255</v>
      </c>
      <c r="U772" s="34">
        <v>-245.2</v>
      </c>
      <c r="V772" s="34">
        <v>160.69</v>
      </c>
      <c r="W772" s="143">
        <f t="shared" si="236"/>
        <v>0.6301568627450981</v>
      </c>
      <c r="X772" s="32"/>
      <c r="Y772" s="33">
        <v>255</v>
      </c>
      <c r="Z772" s="33">
        <v>255</v>
      </c>
      <c r="AA772" s="33">
        <v>255</v>
      </c>
      <c r="AB772" s="33">
        <v>255</v>
      </c>
      <c r="AE772" s="33"/>
      <c r="AF772" s="32">
        <v>245.2</v>
      </c>
      <c r="AG772" s="32">
        <f t="shared" si="239"/>
        <v>255</v>
      </c>
      <c r="AH772" s="32">
        <v>263.49</v>
      </c>
      <c r="AI772" s="32">
        <v>239.88</v>
      </c>
      <c r="AJ772" s="67">
        <f t="shared" si="240"/>
        <v>255</v>
      </c>
      <c r="AK772" s="32">
        <v>255</v>
      </c>
      <c r="AL772" s="32">
        <v>266.4</v>
      </c>
      <c r="AM772" s="32">
        <v>267</v>
      </c>
      <c r="AN772" s="32">
        <v>267</v>
      </c>
      <c r="AO772" s="32">
        <v>267</v>
      </c>
      <c r="AP772" s="32">
        <v>267</v>
      </c>
      <c r="AQ772" s="32">
        <v>267</v>
      </c>
      <c r="AR772" s="67">
        <v>301</v>
      </c>
      <c r="AS772" s="32">
        <v>278.72</v>
      </c>
      <c r="AT772" s="32">
        <v>301</v>
      </c>
      <c r="AU772" s="32">
        <v>288</v>
      </c>
      <c r="AV772" s="32">
        <v>310.93</v>
      </c>
      <c r="AW772" s="682">
        <v>100</v>
      </c>
      <c r="AX772" s="32">
        <v>197.42</v>
      </c>
      <c r="AY772" s="234">
        <v>355</v>
      </c>
      <c r="AZ772" s="32">
        <v>311</v>
      </c>
      <c r="BA772" s="32">
        <v>355</v>
      </c>
      <c r="BB772" s="32">
        <v>355</v>
      </c>
      <c r="BC772" s="234">
        <v>355</v>
      </c>
      <c r="BD772" s="234">
        <v>278.17</v>
      </c>
      <c r="BE772" s="731">
        <f t="shared" si="237"/>
        <v>78.35774647887325</v>
      </c>
      <c r="BF772" s="822">
        <v>400</v>
      </c>
      <c r="BG772" s="33">
        <v>400</v>
      </c>
      <c r="BH772" s="33">
        <v>400</v>
      </c>
    </row>
    <row r="773" spans="1:60" ht="15.75">
      <c r="A773" s="12">
        <v>7</v>
      </c>
      <c r="B773" s="13">
        <v>2</v>
      </c>
      <c r="C773" s="13" t="s">
        <v>5</v>
      </c>
      <c r="D773" s="11" t="s">
        <v>3</v>
      </c>
      <c r="E773" s="387">
        <v>433</v>
      </c>
      <c r="F773" s="10" t="s">
        <v>77</v>
      </c>
      <c r="G773" s="11" t="s">
        <v>6</v>
      </c>
      <c r="H773" s="11" t="s">
        <v>2</v>
      </c>
      <c r="I773" s="11" t="s">
        <v>5</v>
      </c>
      <c r="J773" s="10" t="s">
        <v>6</v>
      </c>
      <c r="K773" s="11" t="s">
        <v>11</v>
      </c>
      <c r="L773" s="11" t="s">
        <v>8</v>
      </c>
      <c r="M773" s="11" t="s">
        <v>15</v>
      </c>
      <c r="N773" s="11"/>
      <c r="O773" s="11"/>
      <c r="P773" s="22" t="s">
        <v>7</v>
      </c>
      <c r="Q773" s="79" t="s">
        <v>706</v>
      </c>
      <c r="R773" s="32">
        <v>2436</v>
      </c>
      <c r="S773" s="32">
        <v>0</v>
      </c>
      <c r="T773" s="33">
        <v>2436</v>
      </c>
      <c r="U773" s="34">
        <v>-2266.8</v>
      </c>
      <c r="V773" s="34">
        <v>1607.47</v>
      </c>
      <c r="W773" s="143">
        <f t="shared" si="236"/>
        <v>0.6598809523809523</v>
      </c>
      <c r="X773" s="32"/>
      <c r="Y773" s="33">
        <v>2500</v>
      </c>
      <c r="Z773" s="33">
        <v>2500</v>
      </c>
      <c r="AA773" s="33">
        <v>2500</v>
      </c>
      <c r="AB773" s="33">
        <v>2500</v>
      </c>
      <c r="AE773" s="33"/>
      <c r="AF773" s="32">
        <v>2266.8</v>
      </c>
      <c r="AG773" s="32">
        <f t="shared" si="239"/>
        <v>2500</v>
      </c>
      <c r="AH773" s="32">
        <v>2635.44</v>
      </c>
      <c r="AI773" s="32">
        <v>2400.04</v>
      </c>
      <c r="AJ773" s="67">
        <f t="shared" si="240"/>
        <v>2500</v>
      </c>
      <c r="AK773" s="32">
        <v>2500</v>
      </c>
      <c r="AL773" s="32">
        <v>2665.48</v>
      </c>
      <c r="AM773" s="32">
        <v>2676</v>
      </c>
      <c r="AN773" s="32">
        <v>2676</v>
      </c>
      <c r="AO773" s="32">
        <v>2676</v>
      </c>
      <c r="AP773" s="32">
        <v>2676</v>
      </c>
      <c r="AQ773" s="32">
        <v>2676</v>
      </c>
      <c r="AR773" s="67">
        <v>3018</v>
      </c>
      <c r="AS773" s="32">
        <v>2788.92</v>
      </c>
      <c r="AT773" s="32">
        <v>3018</v>
      </c>
      <c r="AU773" s="32">
        <v>2884</v>
      </c>
      <c r="AV773" s="32">
        <v>3111.35</v>
      </c>
      <c r="AW773" s="682">
        <v>99.8</v>
      </c>
      <c r="AX773" s="32">
        <v>1975.6</v>
      </c>
      <c r="AY773" s="234">
        <v>3500</v>
      </c>
      <c r="AZ773" s="32">
        <v>3117</v>
      </c>
      <c r="BA773" s="32">
        <v>3500</v>
      </c>
      <c r="BB773" s="32">
        <v>3500</v>
      </c>
      <c r="BC773" s="234">
        <v>3500</v>
      </c>
      <c r="BD773" s="234">
        <v>2783.41</v>
      </c>
      <c r="BE773" s="731">
        <f t="shared" si="237"/>
        <v>79.526</v>
      </c>
      <c r="BF773" s="822">
        <v>4000</v>
      </c>
      <c r="BG773" s="33">
        <v>4000</v>
      </c>
      <c r="BH773" s="33">
        <v>4000</v>
      </c>
    </row>
    <row r="774" spans="1:60" s="23" customFormat="1" ht="15.75">
      <c r="A774" s="12">
        <v>7</v>
      </c>
      <c r="B774" s="13">
        <v>2</v>
      </c>
      <c r="C774" s="13" t="s">
        <v>5</v>
      </c>
      <c r="D774" s="11" t="s">
        <v>3</v>
      </c>
      <c r="E774" s="387">
        <v>434</v>
      </c>
      <c r="F774" s="10" t="s">
        <v>77</v>
      </c>
      <c r="G774" s="11" t="s">
        <v>6</v>
      </c>
      <c r="H774" s="11" t="s">
        <v>2</v>
      </c>
      <c r="I774" s="11" t="s">
        <v>5</v>
      </c>
      <c r="J774" s="10" t="s">
        <v>6</v>
      </c>
      <c r="K774" s="11" t="s">
        <v>11</v>
      </c>
      <c r="L774" s="11" t="s">
        <v>8</v>
      </c>
      <c r="M774" s="11" t="s">
        <v>17</v>
      </c>
      <c r="N774" s="11"/>
      <c r="O774" s="11"/>
      <c r="P774" s="22" t="s">
        <v>7</v>
      </c>
      <c r="Q774" s="79" t="s">
        <v>707</v>
      </c>
      <c r="R774" s="32">
        <v>146</v>
      </c>
      <c r="S774" s="32">
        <v>0</v>
      </c>
      <c r="T774" s="33">
        <f>R774+S774</f>
        <v>146</v>
      </c>
      <c r="U774" s="34">
        <v>-199.6</v>
      </c>
      <c r="V774" s="34">
        <v>92.23</v>
      </c>
      <c r="W774" s="143">
        <f t="shared" si="236"/>
        <v>0.6317123287671234</v>
      </c>
      <c r="X774" s="32"/>
      <c r="Y774" s="33">
        <v>146</v>
      </c>
      <c r="Z774" s="33">
        <v>146</v>
      </c>
      <c r="AA774" s="33">
        <v>146</v>
      </c>
      <c r="AB774" s="33">
        <v>146</v>
      </c>
      <c r="AC774" s="4"/>
      <c r="AD774" s="4"/>
      <c r="AE774" s="33"/>
      <c r="AF774" s="32">
        <v>199.6</v>
      </c>
      <c r="AG774" s="32">
        <f t="shared" si="239"/>
        <v>146</v>
      </c>
      <c r="AH774" s="32">
        <v>150.54</v>
      </c>
      <c r="AI774" s="32">
        <v>126.71</v>
      </c>
      <c r="AJ774" s="67">
        <f t="shared" si="240"/>
        <v>146</v>
      </c>
      <c r="AK774" s="32">
        <v>146</v>
      </c>
      <c r="AL774" s="32">
        <v>152.13</v>
      </c>
      <c r="AM774" s="32">
        <v>153</v>
      </c>
      <c r="AN774" s="32">
        <v>153</v>
      </c>
      <c r="AO774" s="32">
        <v>153</v>
      </c>
      <c r="AP774" s="32">
        <v>153</v>
      </c>
      <c r="AQ774" s="32">
        <v>153</v>
      </c>
      <c r="AR774" s="67">
        <v>172</v>
      </c>
      <c r="AS774" s="32">
        <v>159.52</v>
      </c>
      <c r="AT774" s="32">
        <v>172</v>
      </c>
      <c r="AU774" s="32">
        <v>165</v>
      </c>
      <c r="AV774" s="32">
        <v>177.65</v>
      </c>
      <c r="AW774" s="682">
        <v>99.2</v>
      </c>
      <c r="AX774" s="32">
        <v>112.8</v>
      </c>
      <c r="AY774" s="234">
        <v>200</v>
      </c>
      <c r="AZ774" s="32">
        <v>179</v>
      </c>
      <c r="BA774" s="32">
        <v>200</v>
      </c>
      <c r="BB774" s="32">
        <v>200</v>
      </c>
      <c r="BC774" s="234">
        <v>200</v>
      </c>
      <c r="BD774" s="234">
        <v>158.97</v>
      </c>
      <c r="BE774" s="731">
        <f t="shared" si="237"/>
        <v>79.485</v>
      </c>
      <c r="BF774" s="822">
        <v>250</v>
      </c>
      <c r="BG774" s="32">
        <v>250</v>
      </c>
      <c r="BH774" s="32">
        <v>250</v>
      </c>
    </row>
    <row r="775" spans="1:60" s="56" customFormat="1" ht="15.75">
      <c r="A775" s="12">
        <v>7</v>
      </c>
      <c r="B775" s="13">
        <v>2</v>
      </c>
      <c r="C775" s="13" t="s">
        <v>5</v>
      </c>
      <c r="D775" s="11" t="s">
        <v>3</v>
      </c>
      <c r="E775" s="387">
        <v>435</v>
      </c>
      <c r="F775" s="10" t="s">
        <v>77</v>
      </c>
      <c r="G775" s="11" t="s">
        <v>6</v>
      </c>
      <c r="H775" s="11" t="s">
        <v>2</v>
      </c>
      <c r="I775" s="11" t="s">
        <v>5</v>
      </c>
      <c r="J775" s="10" t="s">
        <v>6</v>
      </c>
      <c r="K775" s="11" t="s">
        <v>11</v>
      </c>
      <c r="L775" s="11" t="s">
        <v>8</v>
      </c>
      <c r="M775" s="11" t="s">
        <v>19</v>
      </c>
      <c r="N775" s="11"/>
      <c r="O775" s="11"/>
      <c r="P775" s="22" t="s">
        <v>7</v>
      </c>
      <c r="Q775" s="79" t="s">
        <v>708</v>
      </c>
      <c r="R775" s="32">
        <v>546</v>
      </c>
      <c r="S775" s="32">
        <v>0</v>
      </c>
      <c r="T775" s="33">
        <f>R775+S775</f>
        <v>546</v>
      </c>
      <c r="U775" s="34">
        <v>-402.9</v>
      </c>
      <c r="V775" s="34">
        <v>201.77</v>
      </c>
      <c r="W775" s="143">
        <f t="shared" si="236"/>
        <v>0.36954212454212454</v>
      </c>
      <c r="X775" s="32"/>
      <c r="Y775" s="33">
        <v>546</v>
      </c>
      <c r="Z775" s="33">
        <v>546</v>
      </c>
      <c r="AA775" s="33">
        <v>546</v>
      </c>
      <c r="AB775" s="33">
        <v>546</v>
      </c>
      <c r="AC775" s="4"/>
      <c r="AD775" s="4"/>
      <c r="AE775" s="33"/>
      <c r="AF775" s="32">
        <v>402.9</v>
      </c>
      <c r="AG775" s="32">
        <f t="shared" si="239"/>
        <v>546</v>
      </c>
      <c r="AH775" s="32">
        <v>359.27</v>
      </c>
      <c r="AI775" s="32">
        <v>349.75</v>
      </c>
      <c r="AJ775" s="67">
        <f t="shared" si="240"/>
        <v>546</v>
      </c>
      <c r="AK775" s="32">
        <v>546</v>
      </c>
      <c r="AL775" s="32">
        <v>399.16</v>
      </c>
      <c r="AM775" s="32">
        <v>401</v>
      </c>
      <c r="AN775" s="32">
        <v>401</v>
      </c>
      <c r="AO775" s="32">
        <v>401</v>
      </c>
      <c r="AP775" s="32">
        <v>401</v>
      </c>
      <c r="AQ775" s="32">
        <v>401</v>
      </c>
      <c r="AR775" s="67">
        <v>453</v>
      </c>
      <c r="AS775" s="32">
        <v>421.16</v>
      </c>
      <c r="AT775" s="32">
        <v>453</v>
      </c>
      <c r="AU775" s="32">
        <v>267</v>
      </c>
      <c r="AV775" s="32">
        <v>298.75</v>
      </c>
      <c r="AW775" s="682">
        <v>63.7</v>
      </c>
      <c r="AX775" s="32">
        <v>198.94</v>
      </c>
      <c r="AY775" s="234">
        <v>490</v>
      </c>
      <c r="AZ775" s="32">
        <v>469</v>
      </c>
      <c r="BA775" s="32">
        <v>490</v>
      </c>
      <c r="BB775" s="32">
        <v>490</v>
      </c>
      <c r="BC775" s="234">
        <v>490</v>
      </c>
      <c r="BD775" s="234">
        <v>281.14</v>
      </c>
      <c r="BE775" s="731">
        <f t="shared" si="237"/>
        <v>57.37551020408163</v>
      </c>
      <c r="BF775" s="822">
        <v>400</v>
      </c>
      <c r="BG775" s="32">
        <v>400</v>
      </c>
      <c r="BH775" s="33">
        <v>400</v>
      </c>
    </row>
    <row r="776" spans="1:60" ht="15.75" customHeight="1">
      <c r="A776" s="12">
        <v>7</v>
      </c>
      <c r="B776" s="13">
        <v>2</v>
      </c>
      <c r="C776" s="13" t="s">
        <v>5</v>
      </c>
      <c r="D776" s="11" t="s">
        <v>3</v>
      </c>
      <c r="E776" s="387">
        <v>436</v>
      </c>
      <c r="F776" s="10" t="s">
        <v>77</v>
      </c>
      <c r="G776" s="11" t="s">
        <v>6</v>
      </c>
      <c r="H776" s="11" t="s">
        <v>2</v>
      </c>
      <c r="I776" s="11" t="s">
        <v>5</v>
      </c>
      <c r="J776" s="10" t="s">
        <v>6</v>
      </c>
      <c r="K776" s="11" t="s">
        <v>11</v>
      </c>
      <c r="L776" s="11" t="s">
        <v>8</v>
      </c>
      <c r="M776" s="11" t="s">
        <v>21</v>
      </c>
      <c r="N776" s="11"/>
      <c r="O776" s="11"/>
      <c r="P776" s="22" t="s">
        <v>7</v>
      </c>
      <c r="Q776" s="79" t="s">
        <v>709</v>
      </c>
      <c r="R776" s="32">
        <v>182</v>
      </c>
      <c r="S776" s="32">
        <v>0</v>
      </c>
      <c r="T776" s="33">
        <f>R776+S776</f>
        <v>182</v>
      </c>
      <c r="U776" s="34">
        <v>-133.5</v>
      </c>
      <c r="V776" s="34">
        <v>67.25</v>
      </c>
      <c r="W776" s="143">
        <f t="shared" si="236"/>
        <v>0.3695054945054945</v>
      </c>
      <c r="X776" s="32"/>
      <c r="Y776" s="33">
        <v>182</v>
      </c>
      <c r="Z776" s="33">
        <v>182</v>
      </c>
      <c r="AA776" s="33">
        <v>182</v>
      </c>
      <c r="AB776" s="33">
        <v>182</v>
      </c>
      <c r="AE776" s="33"/>
      <c r="AF776" s="32">
        <v>133.5</v>
      </c>
      <c r="AG776" s="32">
        <f t="shared" si="239"/>
        <v>182</v>
      </c>
      <c r="AH776" s="32">
        <v>119.73</v>
      </c>
      <c r="AI776" s="32">
        <v>113.9</v>
      </c>
      <c r="AJ776" s="67">
        <f t="shared" si="240"/>
        <v>182</v>
      </c>
      <c r="AK776" s="32">
        <v>182</v>
      </c>
      <c r="AL776" s="32">
        <v>133.02</v>
      </c>
      <c r="AM776" s="32">
        <v>134</v>
      </c>
      <c r="AN776" s="32">
        <v>134</v>
      </c>
      <c r="AO776" s="32">
        <v>134</v>
      </c>
      <c r="AP776" s="32">
        <v>134</v>
      </c>
      <c r="AQ776" s="32">
        <v>134</v>
      </c>
      <c r="AR776" s="67">
        <v>152</v>
      </c>
      <c r="AS776" s="32">
        <v>140.33</v>
      </c>
      <c r="AT776" s="32">
        <v>152</v>
      </c>
      <c r="AU776" s="32">
        <v>89</v>
      </c>
      <c r="AV776" s="32">
        <v>99.58</v>
      </c>
      <c r="AW776" s="682">
        <v>63.8</v>
      </c>
      <c r="AX776" s="32">
        <v>66.31</v>
      </c>
      <c r="AY776" s="234">
        <v>180</v>
      </c>
      <c r="AZ776" s="32">
        <v>156</v>
      </c>
      <c r="BA776" s="32">
        <v>180</v>
      </c>
      <c r="BB776" s="32">
        <v>180</v>
      </c>
      <c r="BC776" s="234">
        <v>180</v>
      </c>
      <c r="BD776" s="234">
        <v>93.7</v>
      </c>
      <c r="BE776" s="731">
        <f t="shared" si="237"/>
        <v>52.05555555555556</v>
      </c>
      <c r="BF776" s="822">
        <v>150</v>
      </c>
      <c r="BG776" s="33">
        <v>150</v>
      </c>
      <c r="BH776" s="33">
        <v>150</v>
      </c>
    </row>
    <row r="777" spans="1:60" s="112" customFormat="1" ht="15.75" customHeight="1">
      <c r="A777" s="12">
        <v>7</v>
      </c>
      <c r="B777" s="13">
        <v>2</v>
      </c>
      <c r="C777" s="13" t="s">
        <v>5</v>
      </c>
      <c r="D777" s="11" t="s">
        <v>3</v>
      </c>
      <c r="E777" s="387">
        <v>437</v>
      </c>
      <c r="F777" s="10" t="s">
        <v>77</v>
      </c>
      <c r="G777" s="11" t="s">
        <v>6</v>
      </c>
      <c r="H777" s="11" t="s">
        <v>2</v>
      </c>
      <c r="I777" s="11" t="s">
        <v>5</v>
      </c>
      <c r="J777" s="10" t="s">
        <v>6</v>
      </c>
      <c r="K777" s="11" t="s">
        <v>11</v>
      </c>
      <c r="L777" s="11" t="s">
        <v>8</v>
      </c>
      <c r="M777" s="11" t="s">
        <v>23</v>
      </c>
      <c r="N777" s="11"/>
      <c r="O777" s="11"/>
      <c r="P777" s="22" t="s">
        <v>7</v>
      </c>
      <c r="Q777" s="79" t="s">
        <v>710</v>
      </c>
      <c r="R777" s="32">
        <v>840</v>
      </c>
      <c r="S777" s="32">
        <v>0</v>
      </c>
      <c r="T777" s="33">
        <v>840</v>
      </c>
      <c r="U777" s="34">
        <v>-133.5</v>
      </c>
      <c r="V777" s="34">
        <v>545.29</v>
      </c>
      <c r="W777" s="143">
        <f t="shared" si="236"/>
        <v>0.6491547619047618</v>
      </c>
      <c r="X777" s="32"/>
      <c r="Y777" s="33">
        <v>840</v>
      </c>
      <c r="Z777" s="33">
        <v>840</v>
      </c>
      <c r="AA777" s="33">
        <v>840</v>
      </c>
      <c r="AB777" s="33">
        <v>840</v>
      </c>
      <c r="AC777" s="4"/>
      <c r="AD777" s="4"/>
      <c r="AE777" s="33"/>
      <c r="AF777" s="32">
        <v>838.2</v>
      </c>
      <c r="AG777" s="32">
        <f t="shared" si="239"/>
        <v>840</v>
      </c>
      <c r="AH777" s="32">
        <v>894.05</v>
      </c>
      <c r="AI777" s="32">
        <v>814.14</v>
      </c>
      <c r="AJ777" s="67">
        <f t="shared" si="240"/>
        <v>840</v>
      </c>
      <c r="AK777" s="32">
        <v>840</v>
      </c>
      <c r="AL777" s="32">
        <v>904.22</v>
      </c>
      <c r="AM777" s="32">
        <v>908</v>
      </c>
      <c r="AN777" s="32">
        <v>908</v>
      </c>
      <c r="AO777" s="32">
        <v>908</v>
      </c>
      <c r="AP777" s="32">
        <v>908</v>
      </c>
      <c r="AQ777" s="32">
        <v>908</v>
      </c>
      <c r="AR777" s="67">
        <v>1025</v>
      </c>
      <c r="AS777" s="32">
        <v>946.1</v>
      </c>
      <c r="AT777" s="32">
        <v>1025</v>
      </c>
      <c r="AU777" s="32">
        <v>978</v>
      </c>
      <c r="AV777" s="32">
        <v>1055.49</v>
      </c>
      <c r="AW777" s="682">
        <v>100</v>
      </c>
      <c r="AX777" s="32">
        <v>670.18</v>
      </c>
      <c r="AY777" s="234">
        <v>1080</v>
      </c>
      <c r="AZ777" s="32">
        <v>1049</v>
      </c>
      <c r="BA777" s="32">
        <v>1080</v>
      </c>
      <c r="BB777" s="32">
        <v>1080</v>
      </c>
      <c r="BC777" s="234">
        <v>1080</v>
      </c>
      <c r="BD777" s="234">
        <v>944.3</v>
      </c>
      <c r="BE777" s="731">
        <f t="shared" si="237"/>
        <v>87.43518518518518</v>
      </c>
      <c r="BF777" s="822">
        <v>1400</v>
      </c>
      <c r="BG777" s="33">
        <v>1400</v>
      </c>
      <c r="BH777" s="33">
        <v>1400</v>
      </c>
    </row>
    <row r="778" spans="1:60" s="112" customFormat="1" ht="15.75" customHeight="1">
      <c r="A778" s="35">
        <v>7</v>
      </c>
      <c r="B778" s="36">
        <v>2</v>
      </c>
      <c r="C778" s="36" t="s">
        <v>5</v>
      </c>
      <c r="D778" s="37" t="s">
        <v>10</v>
      </c>
      <c r="E778" s="385">
        <v>438</v>
      </c>
      <c r="F778" s="38" t="s">
        <v>77</v>
      </c>
      <c r="G778" s="37" t="s">
        <v>6</v>
      </c>
      <c r="H778" s="37" t="s">
        <v>2</v>
      </c>
      <c r="I778" s="37" t="s">
        <v>5</v>
      </c>
      <c r="J778" s="38" t="s">
        <v>6</v>
      </c>
      <c r="K778" s="37" t="s">
        <v>11</v>
      </c>
      <c r="L778" s="37"/>
      <c r="M778" s="37"/>
      <c r="N778" s="37"/>
      <c r="O778" s="37"/>
      <c r="P778" s="39"/>
      <c r="Q778" s="80" t="s">
        <v>57</v>
      </c>
      <c r="R778" s="40">
        <f>SUM(R771:R777)</f>
        <v>6225</v>
      </c>
      <c r="S778" s="40">
        <f>SUM(S771:S777)</f>
        <v>0</v>
      </c>
      <c r="T778" s="40">
        <f>SUM(T771:T777)</f>
        <v>6225</v>
      </c>
      <c r="U778" s="40">
        <f>SUM(U771:U777)</f>
        <v>-5148.47</v>
      </c>
      <c r="V778" s="41">
        <f>SUM(V771:V777)</f>
        <v>3827.91</v>
      </c>
      <c r="W778" s="145">
        <f t="shared" si="236"/>
        <v>0.6149253012048193</v>
      </c>
      <c r="X778" s="40">
        <f>SUM(X771:X777)</f>
        <v>0</v>
      </c>
      <c r="Y778" s="40">
        <f>SUM(Y771:Y777)</f>
        <v>6469</v>
      </c>
      <c r="Z778" s="40">
        <f>SUM(Z771:Z777)</f>
        <v>6469</v>
      </c>
      <c r="AA778" s="40">
        <f>SUM(AA771:AA777)</f>
        <v>6469</v>
      </c>
      <c r="AB778" s="40">
        <f>SUM(AB771:AB777)</f>
        <v>6469</v>
      </c>
      <c r="AC778" s="42"/>
      <c r="AD778" s="42"/>
      <c r="AE778" s="40">
        <f aca="true" t="shared" si="241" ref="AE778:AT778">SUM(AE771:AE777)</f>
        <v>0</v>
      </c>
      <c r="AF778" s="40">
        <f t="shared" si="241"/>
        <v>5853.17</v>
      </c>
      <c r="AG778" s="40">
        <f t="shared" si="241"/>
        <v>6469</v>
      </c>
      <c r="AH778" s="40">
        <f t="shared" si="241"/>
        <v>6268.989999999999</v>
      </c>
      <c r="AI778" s="40">
        <f>SUM(AI771:AI777)</f>
        <v>5836.719999999999</v>
      </c>
      <c r="AJ778" s="177">
        <f t="shared" si="241"/>
        <v>6469</v>
      </c>
      <c r="AK778" s="40">
        <f t="shared" si="241"/>
        <v>6469</v>
      </c>
      <c r="AL778" s="40">
        <f t="shared" si="241"/>
        <v>6483.84</v>
      </c>
      <c r="AM778" s="40">
        <f t="shared" si="241"/>
        <v>6510</v>
      </c>
      <c r="AN778" s="40">
        <f>SUM(AN771:AN777)</f>
        <v>6510</v>
      </c>
      <c r="AO778" s="40">
        <f>SUM(AO771:AO777)</f>
        <v>6510</v>
      </c>
      <c r="AP778" s="40">
        <f>SUM(AP771:AP777)</f>
        <v>6510</v>
      </c>
      <c r="AQ778" s="40">
        <f>SUM(AQ771:AQ777)</f>
        <v>6510</v>
      </c>
      <c r="AR778" s="177">
        <f t="shared" si="241"/>
        <v>7345</v>
      </c>
      <c r="AS778" s="40">
        <f t="shared" si="241"/>
        <v>6795.160000000001</v>
      </c>
      <c r="AT778" s="40">
        <f t="shared" si="241"/>
        <v>7345</v>
      </c>
      <c r="AU778" s="40">
        <f aca="true" t="shared" si="242" ref="AU778:BH778">SUM(AU771:AU777)</f>
        <v>6766</v>
      </c>
      <c r="AV778" s="40">
        <f t="shared" si="242"/>
        <v>7276.139999999999</v>
      </c>
      <c r="AW778" s="40"/>
      <c r="AX778" s="40">
        <f t="shared" si="242"/>
        <v>4632.39</v>
      </c>
      <c r="AY778" s="40">
        <f t="shared" si="242"/>
        <v>8225</v>
      </c>
      <c r="AZ778" s="40">
        <f t="shared" si="242"/>
        <v>7581</v>
      </c>
      <c r="BA778" s="40">
        <f t="shared" si="242"/>
        <v>8225</v>
      </c>
      <c r="BB778" s="40">
        <f t="shared" si="242"/>
        <v>8225</v>
      </c>
      <c r="BC778" s="40">
        <f t="shared" si="242"/>
        <v>8225</v>
      </c>
      <c r="BD778" s="40">
        <f t="shared" si="242"/>
        <v>6384.130000000001</v>
      </c>
      <c r="BE778" s="40">
        <f t="shared" si="242"/>
        <v>510.4515263493155</v>
      </c>
      <c r="BF778" s="40">
        <f t="shared" si="242"/>
        <v>9500</v>
      </c>
      <c r="BG778" s="40">
        <f t="shared" si="242"/>
        <v>9500</v>
      </c>
      <c r="BH778" s="40">
        <f t="shared" si="242"/>
        <v>9500</v>
      </c>
    </row>
    <row r="779" spans="1:60" s="1" customFormat="1" ht="15.75">
      <c r="A779" s="12">
        <v>7</v>
      </c>
      <c r="B779" s="13">
        <v>2</v>
      </c>
      <c r="C779" s="13" t="s">
        <v>5</v>
      </c>
      <c r="D779" s="11" t="s">
        <v>3</v>
      </c>
      <c r="E779" s="387">
        <v>439</v>
      </c>
      <c r="F779" s="10" t="s">
        <v>77</v>
      </c>
      <c r="G779" s="11" t="s">
        <v>6</v>
      </c>
      <c r="H779" s="11" t="s">
        <v>2</v>
      </c>
      <c r="I779" s="11" t="s">
        <v>5</v>
      </c>
      <c r="J779" s="10" t="s">
        <v>6</v>
      </c>
      <c r="K779" s="11" t="s">
        <v>12</v>
      </c>
      <c r="L779" s="154">
        <v>1</v>
      </c>
      <c r="M779" s="11" t="s">
        <v>13</v>
      </c>
      <c r="N779" s="11"/>
      <c r="O779" s="11"/>
      <c r="P779" s="22" t="s">
        <v>7</v>
      </c>
      <c r="Q779" s="79" t="s">
        <v>863</v>
      </c>
      <c r="R779" s="32">
        <v>10</v>
      </c>
      <c r="S779" s="32">
        <v>0</v>
      </c>
      <c r="T779" s="33">
        <v>10</v>
      </c>
      <c r="U779" s="34">
        <v>-10.8</v>
      </c>
      <c r="V779" s="34">
        <v>0.59</v>
      </c>
      <c r="W779" s="143">
        <f t="shared" si="236"/>
        <v>0.059</v>
      </c>
      <c r="X779" s="32"/>
      <c r="Y779" s="32">
        <v>10</v>
      </c>
      <c r="Z779" s="32">
        <v>10</v>
      </c>
      <c r="AA779" s="32">
        <v>10</v>
      </c>
      <c r="AB779" s="32">
        <v>10</v>
      </c>
      <c r="AC779" s="4"/>
      <c r="AD779" s="4"/>
      <c r="AE779" s="32"/>
      <c r="AF779" s="32"/>
      <c r="AG779" s="32"/>
      <c r="AH779" s="32"/>
      <c r="AI779" s="32">
        <v>48.4</v>
      </c>
      <c r="AJ779" s="67"/>
      <c r="AK779" s="32">
        <v>50</v>
      </c>
      <c r="AL779" s="32"/>
      <c r="AM779" s="32">
        <v>50</v>
      </c>
      <c r="AN779" s="32">
        <v>50</v>
      </c>
      <c r="AO779" s="32">
        <v>50</v>
      </c>
      <c r="AP779" s="32">
        <v>50</v>
      </c>
      <c r="AQ779" s="32">
        <v>50</v>
      </c>
      <c r="AR779" s="67">
        <f>AM779</f>
        <v>50</v>
      </c>
      <c r="AS779" s="32"/>
      <c r="AT779" s="32"/>
      <c r="AU779" s="32"/>
      <c r="AV779" s="32">
        <v>15</v>
      </c>
      <c r="AW779" s="682">
        <v>100</v>
      </c>
      <c r="AX779" s="32">
        <v>15</v>
      </c>
      <c r="AY779" s="234"/>
      <c r="AZ779" s="32"/>
      <c r="BA779" s="32">
        <v>0</v>
      </c>
      <c r="BB779" s="32">
        <v>0</v>
      </c>
      <c r="BC779" s="234"/>
      <c r="BD779" s="234"/>
      <c r="BE779" s="731"/>
      <c r="BF779" s="832"/>
      <c r="BG779" s="833"/>
      <c r="BH779" s="833"/>
    </row>
    <row r="780" spans="1:60" ht="15.75">
      <c r="A780" s="12">
        <v>7</v>
      </c>
      <c r="B780" s="13">
        <v>2</v>
      </c>
      <c r="C780" s="13" t="s">
        <v>5</v>
      </c>
      <c r="D780" s="11" t="s">
        <v>3</v>
      </c>
      <c r="E780" s="387">
        <v>440</v>
      </c>
      <c r="F780" s="10" t="s">
        <v>77</v>
      </c>
      <c r="G780" s="11" t="s">
        <v>6</v>
      </c>
      <c r="H780" s="11" t="s">
        <v>2</v>
      </c>
      <c r="I780" s="11" t="s">
        <v>5</v>
      </c>
      <c r="J780" s="10" t="s">
        <v>6</v>
      </c>
      <c r="K780" s="11" t="s">
        <v>12</v>
      </c>
      <c r="L780" s="11" t="s">
        <v>11</v>
      </c>
      <c r="M780" s="11" t="s">
        <v>17</v>
      </c>
      <c r="N780" s="11"/>
      <c r="O780" s="11"/>
      <c r="P780" s="22" t="s">
        <v>7</v>
      </c>
      <c r="Q780" s="79" t="s">
        <v>864</v>
      </c>
      <c r="R780" s="32">
        <v>10</v>
      </c>
      <c r="S780" s="32">
        <v>0</v>
      </c>
      <c r="T780" s="33">
        <v>10</v>
      </c>
      <c r="U780" s="34">
        <v>-10.8</v>
      </c>
      <c r="V780" s="34">
        <v>0.59</v>
      </c>
      <c r="W780" s="143">
        <f t="shared" si="236"/>
        <v>0.059</v>
      </c>
      <c r="X780" s="32"/>
      <c r="Y780" s="32">
        <v>10</v>
      </c>
      <c r="Z780" s="32">
        <v>10</v>
      </c>
      <c r="AA780" s="32">
        <v>10</v>
      </c>
      <c r="AB780" s="32">
        <v>10</v>
      </c>
      <c r="AE780" s="32"/>
      <c r="AF780" s="32">
        <v>10.8</v>
      </c>
      <c r="AG780" s="32">
        <f>Z780+AE780</f>
        <v>10</v>
      </c>
      <c r="AH780" s="32"/>
      <c r="AI780" s="32"/>
      <c r="AJ780" s="67">
        <f>AG780</f>
        <v>10</v>
      </c>
      <c r="AK780" s="32"/>
      <c r="AL780" s="32"/>
      <c r="AM780" s="32">
        <v>0</v>
      </c>
      <c r="AN780" s="32">
        <v>0</v>
      </c>
      <c r="AO780" s="32">
        <v>0</v>
      </c>
      <c r="AP780" s="32">
        <v>0</v>
      </c>
      <c r="AQ780" s="32"/>
      <c r="AR780" s="67">
        <f>AM780</f>
        <v>0</v>
      </c>
      <c r="AS780" s="32"/>
      <c r="AT780" s="32">
        <v>50</v>
      </c>
      <c r="AU780" s="32"/>
      <c r="AV780" s="32"/>
      <c r="AW780" s="682"/>
      <c r="AX780" s="32"/>
      <c r="AY780" s="234"/>
      <c r="AZ780" s="32"/>
      <c r="BA780" s="32">
        <v>0</v>
      </c>
      <c r="BB780" s="32">
        <v>0</v>
      </c>
      <c r="BC780" s="234"/>
      <c r="BD780" s="234"/>
      <c r="BE780" s="731"/>
      <c r="BF780" s="822"/>
      <c r="BG780" s="33"/>
      <c r="BH780" s="33"/>
    </row>
    <row r="781" spans="1:60" ht="15.75" customHeight="1">
      <c r="A781" s="12">
        <v>7</v>
      </c>
      <c r="B781" s="13">
        <v>2</v>
      </c>
      <c r="C781" s="13" t="s">
        <v>5</v>
      </c>
      <c r="D781" s="11" t="s">
        <v>3</v>
      </c>
      <c r="E781" s="387">
        <v>441</v>
      </c>
      <c r="F781" s="10" t="s">
        <v>77</v>
      </c>
      <c r="G781" s="11" t="s">
        <v>6</v>
      </c>
      <c r="H781" s="11" t="s">
        <v>2</v>
      </c>
      <c r="I781" s="11" t="s">
        <v>5</v>
      </c>
      <c r="J781" s="10" t="s">
        <v>6</v>
      </c>
      <c r="K781" s="11" t="s">
        <v>12</v>
      </c>
      <c r="L781" s="11" t="s">
        <v>11</v>
      </c>
      <c r="M781" s="11" t="s">
        <v>19</v>
      </c>
      <c r="N781" s="11"/>
      <c r="O781" s="11"/>
      <c r="P781" s="22" t="s">
        <v>7</v>
      </c>
      <c r="Q781" s="79" t="s">
        <v>865</v>
      </c>
      <c r="R781" s="32">
        <v>10</v>
      </c>
      <c r="S781" s="32">
        <v>0</v>
      </c>
      <c r="T781" s="33">
        <v>10</v>
      </c>
      <c r="U781" s="34">
        <v>-1.27</v>
      </c>
      <c r="V781" s="34">
        <v>4.12</v>
      </c>
      <c r="W781" s="143">
        <f t="shared" si="236"/>
        <v>0.41200000000000003</v>
      </c>
      <c r="X781" s="32"/>
      <c r="Y781" s="32">
        <v>10</v>
      </c>
      <c r="Z781" s="32">
        <v>10</v>
      </c>
      <c r="AA781" s="32">
        <v>10</v>
      </c>
      <c r="AB781" s="32">
        <v>10</v>
      </c>
      <c r="AE781" s="32"/>
      <c r="AF781" s="32">
        <v>1.27</v>
      </c>
      <c r="AG781" s="32">
        <f>Z781+AE781</f>
        <v>10</v>
      </c>
      <c r="AH781" s="32">
        <v>4.72</v>
      </c>
      <c r="AI781" s="32">
        <v>5.9</v>
      </c>
      <c r="AJ781" s="67">
        <f>AG781</f>
        <v>10</v>
      </c>
      <c r="AK781" s="32">
        <v>10</v>
      </c>
      <c r="AL781" s="32">
        <v>5.9</v>
      </c>
      <c r="AM781" s="32">
        <f>AK781</f>
        <v>10</v>
      </c>
      <c r="AN781" s="32">
        <f>AM781</f>
        <v>10</v>
      </c>
      <c r="AO781" s="32">
        <f>AN781</f>
        <v>10</v>
      </c>
      <c r="AP781" s="32">
        <f>AO781</f>
        <v>10</v>
      </c>
      <c r="AQ781" s="32">
        <v>10</v>
      </c>
      <c r="AR781" s="67">
        <f>AM781</f>
        <v>10</v>
      </c>
      <c r="AS781" s="32">
        <v>4.72</v>
      </c>
      <c r="AT781" s="32">
        <v>10</v>
      </c>
      <c r="AU781" s="32"/>
      <c r="AV781" s="32"/>
      <c r="AW781" s="682">
        <v>0</v>
      </c>
      <c r="AX781" s="32">
        <v>0</v>
      </c>
      <c r="AY781" s="234"/>
      <c r="AZ781" s="32">
        <v>10</v>
      </c>
      <c r="BA781" s="32">
        <v>0</v>
      </c>
      <c r="BB781" s="32">
        <v>0</v>
      </c>
      <c r="BC781" s="234"/>
      <c r="BD781" s="234"/>
      <c r="BE781" s="731"/>
      <c r="BF781" s="822"/>
      <c r="BG781" s="33"/>
      <c r="BH781" s="33"/>
    </row>
    <row r="782" spans="1:60" ht="15.75" customHeight="1">
      <c r="A782" s="12"/>
      <c r="B782" s="13"/>
      <c r="C782" s="13"/>
      <c r="D782" s="11"/>
      <c r="E782" s="387">
        <v>442</v>
      </c>
      <c r="F782" s="10" t="s">
        <v>77</v>
      </c>
      <c r="G782" s="11" t="s">
        <v>6</v>
      </c>
      <c r="H782" s="11" t="s">
        <v>2</v>
      </c>
      <c r="I782" s="11" t="s">
        <v>5</v>
      </c>
      <c r="J782" s="10" t="s">
        <v>6</v>
      </c>
      <c r="K782" s="11" t="s">
        <v>12</v>
      </c>
      <c r="L782" s="11" t="s">
        <v>11</v>
      </c>
      <c r="M782" s="144" t="s">
        <v>21</v>
      </c>
      <c r="N782" s="11"/>
      <c r="O782" s="11"/>
      <c r="P782" s="22" t="s">
        <v>7</v>
      </c>
      <c r="Q782" s="79" t="s">
        <v>872</v>
      </c>
      <c r="R782" s="32"/>
      <c r="S782" s="32"/>
      <c r="T782" s="33"/>
      <c r="U782" s="34"/>
      <c r="V782" s="34"/>
      <c r="W782" s="143"/>
      <c r="X782" s="32"/>
      <c r="Y782" s="32"/>
      <c r="Z782" s="32"/>
      <c r="AA782" s="32"/>
      <c r="AB782" s="32"/>
      <c r="AE782" s="32"/>
      <c r="AF782" s="32"/>
      <c r="AG782" s="32"/>
      <c r="AH782" s="32"/>
      <c r="AI782" s="32"/>
      <c r="AJ782" s="67"/>
      <c r="AK782" s="32"/>
      <c r="AL782" s="32"/>
      <c r="AM782" s="32"/>
      <c r="AN782" s="32"/>
      <c r="AO782" s="32"/>
      <c r="AP782" s="32"/>
      <c r="AQ782" s="32"/>
      <c r="AR782" s="67"/>
      <c r="AS782" s="32"/>
      <c r="AT782" s="32"/>
      <c r="AU782" s="32"/>
      <c r="AV782" s="32"/>
      <c r="AW782" s="682"/>
      <c r="AX782" s="32"/>
      <c r="AY782" s="234"/>
      <c r="AZ782" s="32"/>
      <c r="BA782" s="32"/>
      <c r="BB782" s="32"/>
      <c r="BC782" s="234"/>
      <c r="BD782" s="234"/>
      <c r="BE782" s="731"/>
      <c r="BF782" s="822"/>
      <c r="BG782" s="33"/>
      <c r="BH782" s="33"/>
    </row>
    <row r="783" spans="1:60" ht="14.25" customHeight="1">
      <c r="A783" s="159"/>
      <c r="B783" s="160"/>
      <c r="C783" s="160"/>
      <c r="D783" s="147"/>
      <c r="E783" s="387">
        <v>443</v>
      </c>
      <c r="F783" s="146" t="s">
        <v>77</v>
      </c>
      <c r="G783" s="147" t="s">
        <v>6</v>
      </c>
      <c r="H783" s="147" t="s">
        <v>2</v>
      </c>
      <c r="I783" s="147" t="s">
        <v>5</v>
      </c>
      <c r="J783" s="146" t="s">
        <v>6</v>
      </c>
      <c r="K783" s="147" t="s">
        <v>12</v>
      </c>
      <c r="L783" s="211">
        <v>3</v>
      </c>
      <c r="M783" s="172" t="s">
        <v>13</v>
      </c>
      <c r="N783" s="147"/>
      <c r="O783" s="147"/>
      <c r="P783" s="148" t="s">
        <v>7</v>
      </c>
      <c r="Q783" s="79" t="s">
        <v>695</v>
      </c>
      <c r="R783" s="32"/>
      <c r="S783" s="32"/>
      <c r="T783" s="32"/>
      <c r="U783" s="34"/>
      <c r="V783" s="34"/>
      <c r="W783" s="143"/>
      <c r="X783" s="32"/>
      <c r="Y783" s="32"/>
      <c r="Z783" s="32"/>
      <c r="AA783" s="32"/>
      <c r="AB783" s="32"/>
      <c r="AC783" s="23"/>
      <c r="AD783" s="23"/>
      <c r="AE783" s="32"/>
      <c r="AF783" s="32"/>
      <c r="AG783" s="32"/>
      <c r="AH783" s="32"/>
      <c r="AI783" s="32"/>
      <c r="AJ783" s="67"/>
      <c r="AK783" s="32">
        <v>940</v>
      </c>
      <c r="AL783" s="32">
        <v>939.67</v>
      </c>
      <c r="AM783" s="32">
        <v>0</v>
      </c>
      <c r="AN783" s="32">
        <v>310</v>
      </c>
      <c r="AO783" s="32">
        <v>310</v>
      </c>
      <c r="AP783" s="32">
        <v>310</v>
      </c>
      <c r="AQ783" s="32">
        <v>310</v>
      </c>
      <c r="AR783" s="67">
        <f>AM783</f>
        <v>0</v>
      </c>
      <c r="AS783" s="32">
        <v>307.2</v>
      </c>
      <c r="AT783" s="32"/>
      <c r="AU783" s="32"/>
      <c r="AV783" s="32">
        <v>1076.9</v>
      </c>
      <c r="AW783" s="682">
        <v>93.9</v>
      </c>
      <c r="AX783" s="32">
        <v>0</v>
      </c>
      <c r="AY783" s="602">
        <v>230</v>
      </c>
      <c r="AZ783" s="32">
        <v>200</v>
      </c>
      <c r="BA783" s="196">
        <v>230</v>
      </c>
      <c r="BB783" s="196">
        <v>230</v>
      </c>
      <c r="BC783" s="602">
        <v>156</v>
      </c>
      <c r="BD783" s="602">
        <v>150.89</v>
      </c>
      <c r="BE783" s="731">
        <f>BD783/BC783*100</f>
        <v>96.72435897435896</v>
      </c>
      <c r="BF783" s="822">
        <v>250</v>
      </c>
      <c r="BG783" s="33">
        <v>250</v>
      </c>
      <c r="BH783" s="33">
        <v>250</v>
      </c>
    </row>
    <row r="784" spans="1:60" ht="15.75" customHeight="1">
      <c r="A784" s="12"/>
      <c r="B784" s="13"/>
      <c r="C784" s="13"/>
      <c r="D784" s="11"/>
      <c r="E784" s="387">
        <v>444</v>
      </c>
      <c r="F784" s="10" t="s">
        <v>77</v>
      </c>
      <c r="G784" s="11" t="s">
        <v>6</v>
      </c>
      <c r="H784" s="11" t="s">
        <v>2</v>
      </c>
      <c r="I784" s="11" t="s">
        <v>5</v>
      </c>
      <c r="J784" s="10" t="s">
        <v>6</v>
      </c>
      <c r="K784" s="11" t="s">
        <v>12</v>
      </c>
      <c r="L784" s="154">
        <v>3</v>
      </c>
      <c r="M784" s="11" t="s">
        <v>15</v>
      </c>
      <c r="N784" s="11"/>
      <c r="O784" s="11"/>
      <c r="P784" s="22" t="s">
        <v>7</v>
      </c>
      <c r="Q784" s="79" t="s">
        <v>694</v>
      </c>
      <c r="R784" s="32"/>
      <c r="S784" s="32"/>
      <c r="T784" s="33"/>
      <c r="U784" s="34"/>
      <c r="V784" s="34"/>
      <c r="W784" s="143"/>
      <c r="X784" s="32"/>
      <c r="Y784" s="32"/>
      <c r="Z784" s="32"/>
      <c r="AA784" s="32"/>
      <c r="AB784" s="32"/>
      <c r="AE784" s="32"/>
      <c r="AF784" s="32"/>
      <c r="AG784" s="32"/>
      <c r="AH784" s="32"/>
      <c r="AI784" s="32"/>
      <c r="AJ784" s="67"/>
      <c r="AK784" s="32"/>
      <c r="AL784" s="32"/>
      <c r="AM784" s="32"/>
      <c r="AN784" s="32"/>
      <c r="AO784" s="32"/>
      <c r="AP784" s="32"/>
      <c r="AQ784" s="32"/>
      <c r="AR784" s="67"/>
      <c r="AS784" s="32"/>
      <c r="AT784" s="32"/>
      <c r="AU784" s="32">
        <v>76.4</v>
      </c>
      <c r="AV784" s="32">
        <v>168</v>
      </c>
      <c r="AW784" s="682">
        <v>98.8</v>
      </c>
      <c r="AX784" s="32">
        <v>168</v>
      </c>
      <c r="AY784" s="234">
        <v>100</v>
      </c>
      <c r="AZ784" s="32">
        <v>100</v>
      </c>
      <c r="BA784" s="32">
        <v>100</v>
      </c>
      <c r="BB784" s="32">
        <v>100</v>
      </c>
      <c r="BC784" s="234">
        <v>214</v>
      </c>
      <c r="BD784" s="234">
        <v>214</v>
      </c>
      <c r="BE784" s="731">
        <f t="shared" si="237"/>
        <v>100</v>
      </c>
      <c r="BF784" s="822"/>
      <c r="BG784" s="33"/>
      <c r="BH784" s="33"/>
    </row>
    <row r="785" spans="1:60" s="1" customFormat="1" ht="15.75">
      <c r="A785" s="159"/>
      <c r="B785" s="160"/>
      <c r="C785" s="160"/>
      <c r="D785" s="147"/>
      <c r="E785" s="387">
        <v>445</v>
      </c>
      <c r="F785" s="146" t="s">
        <v>77</v>
      </c>
      <c r="G785" s="147" t="s">
        <v>6</v>
      </c>
      <c r="H785" s="147" t="s">
        <v>2</v>
      </c>
      <c r="I785" s="147" t="s">
        <v>5</v>
      </c>
      <c r="J785" s="146" t="s">
        <v>6</v>
      </c>
      <c r="K785" s="147" t="s">
        <v>12</v>
      </c>
      <c r="L785" s="211">
        <v>3</v>
      </c>
      <c r="M785" s="172" t="s">
        <v>19</v>
      </c>
      <c r="N785" s="147"/>
      <c r="O785" s="147"/>
      <c r="P785" s="148" t="s">
        <v>7</v>
      </c>
      <c r="Q785" s="79" t="s">
        <v>670</v>
      </c>
      <c r="R785" s="32"/>
      <c r="S785" s="32"/>
      <c r="T785" s="32"/>
      <c r="U785" s="34"/>
      <c r="V785" s="34"/>
      <c r="W785" s="143"/>
      <c r="X785" s="32"/>
      <c r="Y785" s="32"/>
      <c r="Z785" s="32"/>
      <c r="AA785" s="32"/>
      <c r="AB785" s="32"/>
      <c r="AC785" s="23"/>
      <c r="AD785" s="23"/>
      <c r="AE785" s="32"/>
      <c r="AF785" s="32"/>
      <c r="AG785" s="32"/>
      <c r="AH785" s="32"/>
      <c r="AI785" s="32"/>
      <c r="AJ785" s="67"/>
      <c r="AK785" s="32"/>
      <c r="AL785" s="32"/>
      <c r="AM785" s="32"/>
      <c r="AN785" s="32"/>
      <c r="AO785" s="32"/>
      <c r="AP785" s="32"/>
      <c r="AQ785" s="32"/>
      <c r="AR785" s="67"/>
      <c r="AS785" s="32"/>
      <c r="AT785" s="32"/>
      <c r="AU785" s="32">
        <v>1941.36</v>
      </c>
      <c r="AV785" s="32"/>
      <c r="AW785" s="682">
        <v>0</v>
      </c>
      <c r="AX785" s="32">
        <v>0</v>
      </c>
      <c r="AY785" s="234">
        <v>50</v>
      </c>
      <c r="AZ785" s="32">
        <v>100</v>
      </c>
      <c r="BA785" s="32">
        <v>50</v>
      </c>
      <c r="BB785" s="32">
        <v>50</v>
      </c>
      <c r="BC785" s="234">
        <v>129</v>
      </c>
      <c r="BD785" s="234">
        <v>129</v>
      </c>
      <c r="BE785" s="731">
        <f t="shared" si="237"/>
        <v>100</v>
      </c>
      <c r="BF785" s="822">
        <v>150</v>
      </c>
      <c r="BG785" s="33">
        <v>150</v>
      </c>
      <c r="BH785" s="33">
        <v>150</v>
      </c>
    </row>
    <row r="786" spans="1:60" s="1" customFormat="1" ht="15.75">
      <c r="A786" s="159">
        <v>7</v>
      </c>
      <c r="B786" s="160">
        <v>2</v>
      </c>
      <c r="C786" s="160" t="s">
        <v>11</v>
      </c>
      <c r="D786" s="147" t="s">
        <v>3</v>
      </c>
      <c r="E786" s="387">
        <v>446</v>
      </c>
      <c r="F786" s="146" t="s">
        <v>77</v>
      </c>
      <c r="G786" s="147" t="s">
        <v>6</v>
      </c>
      <c r="H786" s="147" t="s">
        <v>2</v>
      </c>
      <c r="I786" s="147" t="s">
        <v>5</v>
      </c>
      <c r="J786" s="146" t="s">
        <v>6</v>
      </c>
      <c r="K786" s="147" t="s">
        <v>12</v>
      </c>
      <c r="L786" s="147" t="s">
        <v>12</v>
      </c>
      <c r="M786" s="147" t="s">
        <v>32</v>
      </c>
      <c r="N786" s="147"/>
      <c r="O786" s="147"/>
      <c r="P786" s="148" t="s">
        <v>7</v>
      </c>
      <c r="Q786" s="79" t="s">
        <v>696</v>
      </c>
      <c r="R786" s="32">
        <v>0</v>
      </c>
      <c r="S786" s="32">
        <v>0</v>
      </c>
      <c r="T786" s="32">
        <v>0</v>
      </c>
      <c r="U786" s="34">
        <v>-887.01</v>
      </c>
      <c r="V786" s="34">
        <v>0</v>
      </c>
      <c r="W786" s="143" t="e">
        <f t="shared" si="236"/>
        <v>#DIV/0!</v>
      </c>
      <c r="X786" s="32"/>
      <c r="Y786" s="32">
        <v>100</v>
      </c>
      <c r="Z786" s="32">
        <v>100</v>
      </c>
      <c r="AA786" s="32">
        <v>100</v>
      </c>
      <c r="AB786" s="32">
        <v>100</v>
      </c>
      <c r="AC786" s="23"/>
      <c r="AD786" s="23"/>
      <c r="AE786" s="32"/>
      <c r="AF786" s="32"/>
      <c r="AG786" s="32">
        <f>Z786+AE786</f>
        <v>100</v>
      </c>
      <c r="AH786" s="32">
        <v>177.4</v>
      </c>
      <c r="AI786" s="32">
        <v>96.12</v>
      </c>
      <c r="AJ786" s="67">
        <f>AG786</f>
        <v>100</v>
      </c>
      <c r="AK786" s="32">
        <v>200</v>
      </c>
      <c r="AL786" s="32">
        <v>116.9</v>
      </c>
      <c r="AM786" s="32">
        <v>100</v>
      </c>
      <c r="AN786" s="32">
        <v>100</v>
      </c>
      <c r="AO786" s="32">
        <v>322</v>
      </c>
      <c r="AP786" s="32">
        <v>322</v>
      </c>
      <c r="AQ786" s="32">
        <v>322</v>
      </c>
      <c r="AR786" s="67">
        <v>200</v>
      </c>
      <c r="AS786" s="32">
        <v>325.09</v>
      </c>
      <c r="AT786" s="32">
        <v>200</v>
      </c>
      <c r="AU786" s="234">
        <v>231.48</v>
      </c>
      <c r="AV786" s="32">
        <v>265.18</v>
      </c>
      <c r="AW786" s="682">
        <v>94.7</v>
      </c>
      <c r="AX786" s="32">
        <v>126.78</v>
      </c>
      <c r="AY786" s="234">
        <v>600</v>
      </c>
      <c r="AZ786" s="32">
        <v>300</v>
      </c>
      <c r="BA786" s="32">
        <v>600</v>
      </c>
      <c r="BB786" s="32">
        <v>600</v>
      </c>
      <c r="BC786" s="234">
        <v>814</v>
      </c>
      <c r="BD786" s="234">
        <v>390.45</v>
      </c>
      <c r="BE786" s="731">
        <f t="shared" si="237"/>
        <v>47.966830466830466</v>
      </c>
      <c r="BF786" s="822">
        <v>500</v>
      </c>
      <c r="BG786" s="33">
        <v>600</v>
      </c>
      <c r="BH786" s="33">
        <v>600</v>
      </c>
    </row>
    <row r="787" spans="1:60" ht="15.75">
      <c r="A787" s="12">
        <v>7</v>
      </c>
      <c r="B787" s="13">
        <v>2</v>
      </c>
      <c r="C787" s="13" t="s">
        <v>5</v>
      </c>
      <c r="D787" s="11" t="s">
        <v>3</v>
      </c>
      <c r="E787" s="387">
        <v>447</v>
      </c>
      <c r="F787" s="10" t="s">
        <v>77</v>
      </c>
      <c r="G787" s="11" t="s">
        <v>6</v>
      </c>
      <c r="H787" s="11" t="s">
        <v>2</v>
      </c>
      <c r="I787" s="11" t="s">
        <v>5</v>
      </c>
      <c r="J787" s="10" t="s">
        <v>6</v>
      </c>
      <c r="K787" s="11" t="s">
        <v>12</v>
      </c>
      <c r="L787" s="11" t="s">
        <v>12</v>
      </c>
      <c r="M787" s="144" t="s">
        <v>34</v>
      </c>
      <c r="N787" s="11"/>
      <c r="O787" s="11"/>
      <c r="P787" s="22" t="s">
        <v>7</v>
      </c>
      <c r="Q787" s="79" t="s">
        <v>697</v>
      </c>
      <c r="R787" s="32">
        <v>100</v>
      </c>
      <c r="S787" s="32">
        <v>0</v>
      </c>
      <c r="T787" s="33">
        <v>100</v>
      </c>
      <c r="U787" s="34">
        <v>0</v>
      </c>
      <c r="V787" s="34">
        <f>U787*-1</f>
        <v>0</v>
      </c>
      <c r="W787" s="143">
        <f t="shared" si="236"/>
        <v>0</v>
      </c>
      <c r="X787" s="32"/>
      <c r="Y787" s="32">
        <v>0</v>
      </c>
      <c r="Z787" s="32">
        <v>0</v>
      </c>
      <c r="AA787" s="32">
        <v>0</v>
      </c>
      <c r="AB787" s="32">
        <v>0</v>
      </c>
      <c r="AE787" s="32"/>
      <c r="AF787" s="32"/>
      <c r="AG787" s="32">
        <f>Z787+AE787</f>
        <v>0</v>
      </c>
      <c r="AH787" s="32"/>
      <c r="AI787" s="32">
        <v>98</v>
      </c>
      <c r="AJ787" s="67">
        <f>AG787</f>
        <v>0</v>
      </c>
      <c r="AK787" s="32">
        <v>100</v>
      </c>
      <c r="AL787" s="32">
        <v>88.2</v>
      </c>
      <c r="AM787" s="32">
        <v>100</v>
      </c>
      <c r="AN787" s="32">
        <v>100</v>
      </c>
      <c r="AO787" s="32">
        <v>100</v>
      </c>
      <c r="AP787" s="32">
        <v>100</v>
      </c>
      <c r="AQ787" s="32">
        <v>100</v>
      </c>
      <c r="AR787" s="67">
        <f>AM787</f>
        <v>100</v>
      </c>
      <c r="AS787" s="32">
        <v>98</v>
      </c>
      <c r="AT787" s="32">
        <v>100</v>
      </c>
      <c r="AU787" s="32">
        <v>168</v>
      </c>
      <c r="AV787" s="32">
        <v>278.2</v>
      </c>
      <c r="AW787" s="682">
        <v>98.7</v>
      </c>
      <c r="AX787" s="32">
        <v>188.1</v>
      </c>
      <c r="AY787" s="234">
        <v>90</v>
      </c>
      <c r="AZ787" s="32">
        <v>100</v>
      </c>
      <c r="BA787" s="32">
        <v>90</v>
      </c>
      <c r="BB787" s="32">
        <v>90</v>
      </c>
      <c r="BC787" s="234">
        <v>98</v>
      </c>
      <c r="BD787" s="234">
        <v>98</v>
      </c>
      <c r="BE787" s="731">
        <f t="shared" si="237"/>
        <v>100</v>
      </c>
      <c r="BF787" s="822">
        <v>100</v>
      </c>
      <c r="BG787" s="33">
        <v>100</v>
      </c>
      <c r="BH787" s="33">
        <v>100</v>
      </c>
    </row>
    <row r="788" spans="1:60" ht="15.75">
      <c r="A788" s="12"/>
      <c r="B788" s="13"/>
      <c r="C788" s="13"/>
      <c r="D788" s="11"/>
      <c r="E788" s="387">
        <v>448</v>
      </c>
      <c r="F788" s="10" t="s">
        <v>77</v>
      </c>
      <c r="G788" s="11" t="s">
        <v>6</v>
      </c>
      <c r="H788" s="11" t="s">
        <v>2</v>
      </c>
      <c r="I788" s="11" t="s">
        <v>5</v>
      </c>
      <c r="J788" s="10" t="s">
        <v>6</v>
      </c>
      <c r="K788" s="11" t="s">
        <v>12</v>
      </c>
      <c r="L788" s="11" t="s">
        <v>12</v>
      </c>
      <c r="M788" s="144" t="s">
        <v>35</v>
      </c>
      <c r="N788" s="11"/>
      <c r="O788" s="11"/>
      <c r="P788" s="22" t="s">
        <v>7</v>
      </c>
      <c r="Q788" s="79" t="s">
        <v>684</v>
      </c>
      <c r="R788" s="32"/>
      <c r="S788" s="32"/>
      <c r="T788" s="33"/>
      <c r="U788" s="34"/>
      <c r="V788" s="34"/>
      <c r="W788" s="143"/>
      <c r="X788" s="32"/>
      <c r="Y788" s="32"/>
      <c r="Z788" s="32"/>
      <c r="AA788" s="32"/>
      <c r="AB788" s="32"/>
      <c r="AE788" s="32"/>
      <c r="AF788" s="32"/>
      <c r="AG788" s="32"/>
      <c r="AH788" s="32"/>
      <c r="AI788" s="32"/>
      <c r="AJ788" s="67"/>
      <c r="AK788" s="32"/>
      <c r="AL788" s="32"/>
      <c r="AM788" s="32"/>
      <c r="AN788" s="32"/>
      <c r="AO788" s="32"/>
      <c r="AP788" s="32"/>
      <c r="AQ788" s="32"/>
      <c r="AR788" s="67"/>
      <c r="AS788" s="32"/>
      <c r="AT788" s="32"/>
      <c r="AU788" s="32">
        <v>264</v>
      </c>
      <c r="AV788" s="32">
        <v>64.8</v>
      </c>
      <c r="AW788" s="682">
        <v>40</v>
      </c>
      <c r="AX788" s="32">
        <v>0</v>
      </c>
      <c r="AY788" s="234">
        <v>250</v>
      </c>
      <c r="AZ788" s="32">
        <v>289</v>
      </c>
      <c r="BA788" s="32">
        <v>250</v>
      </c>
      <c r="BB788" s="32">
        <v>250</v>
      </c>
      <c r="BC788" s="234">
        <v>250</v>
      </c>
      <c r="BD788" s="234"/>
      <c r="BE788" s="731">
        <f t="shared" si="237"/>
        <v>0</v>
      </c>
      <c r="BF788" s="822">
        <v>194</v>
      </c>
      <c r="BG788" s="33">
        <v>321</v>
      </c>
      <c r="BH788" s="33">
        <v>194</v>
      </c>
    </row>
    <row r="789" spans="1:60" ht="15.75">
      <c r="A789" s="12"/>
      <c r="B789" s="13"/>
      <c r="C789" s="13"/>
      <c r="D789" s="11"/>
      <c r="E789" s="387">
        <v>449</v>
      </c>
      <c r="F789" s="10" t="s">
        <v>77</v>
      </c>
      <c r="G789" s="11" t="s">
        <v>6</v>
      </c>
      <c r="H789" s="11" t="s">
        <v>2</v>
      </c>
      <c r="I789" s="11" t="s">
        <v>5</v>
      </c>
      <c r="J789" s="10" t="s">
        <v>6</v>
      </c>
      <c r="K789" s="11" t="s">
        <v>12</v>
      </c>
      <c r="L789" s="11" t="s">
        <v>12</v>
      </c>
      <c r="M789" s="144" t="s">
        <v>48</v>
      </c>
      <c r="N789" s="11">
        <v>2</v>
      </c>
      <c r="O789" s="11"/>
      <c r="P789" s="709" t="s">
        <v>738</v>
      </c>
      <c r="Q789" s="79" t="s">
        <v>777</v>
      </c>
      <c r="R789" s="32"/>
      <c r="S789" s="32"/>
      <c r="T789" s="33"/>
      <c r="U789" s="34"/>
      <c r="V789" s="34"/>
      <c r="W789" s="143"/>
      <c r="X789" s="32"/>
      <c r="Y789" s="32"/>
      <c r="Z789" s="32"/>
      <c r="AA789" s="32"/>
      <c r="AB789" s="32"/>
      <c r="AE789" s="32"/>
      <c r="AF789" s="32"/>
      <c r="AG789" s="32"/>
      <c r="AH789" s="32"/>
      <c r="AI789" s="32"/>
      <c r="AJ789" s="67"/>
      <c r="AK789" s="32"/>
      <c r="AL789" s="32"/>
      <c r="AM789" s="32"/>
      <c r="AN789" s="32"/>
      <c r="AO789" s="32"/>
      <c r="AP789" s="32"/>
      <c r="AQ789" s="32"/>
      <c r="AR789" s="67"/>
      <c r="AS789" s="32"/>
      <c r="AT789" s="32"/>
      <c r="AU789" s="32"/>
      <c r="AV789" s="32"/>
      <c r="AW789" s="682"/>
      <c r="AX789" s="32"/>
      <c r="AY789" s="234">
        <v>12500</v>
      </c>
      <c r="AZ789" s="32"/>
      <c r="BA789" s="32">
        <v>12500</v>
      </c>
      <c r="BB789" s="32">
        <v>12500</v>
      </c>
      <c r="BC789" s="234">
        <v>15458</v>
      </c>
      <c r="BD789" s="234">
        <v>10238.66</v>
      </c>
      <c r="BE789" s="731">
        <f t="shared" si="237"/>
        <v>66.2353473929357</v>
      </c>
      <c r="BF789" s="822">
        <v>12500</v>
      </c>
      <c r="BG789" s="33">
        <v>12500</v>
      </c>
      <c r="BH789" s="33">
        <v>12500</v>
      </c>
    </row>
    <row r="790" spans="1:60" s="511" customFormat="1" ht="15.75">
      <c r="A790" s="12">
        <v>7</v>
      </c>
      <c r="B790" s="13">
        <v>2</v>
      </c>
      <c r="C790" s="13" t="s">
        <v>5</v>
      </c>
      <c r="D790" s="11" t="s">
        <v>3</v>
      </c>
      <c r="E790" s="387">
        <v>450</v>
      </c>
      <c r="F790" s="10" t="s">
        <v>77</v>
      </c>
      <c r="G790" s="11" t="s">
        <v>6</v>
      </c>
      <c r="H790" s="11" t="s">
        <v>2</v>
      </c>
      <c r="I790" s="11" t="s">
        <v>5</v>
      </c>
      <c r="J790" s="10" t="s">
        <v>6</v>
      </c>
      <c r="K790" s="11" t="s">
        <v>12</v>
      </c>
      <c r="L790" s="11" t="s">
        <v>8</v>
      </c>
      <c r="M790" s="11" t="s">
        <v>19</v>
      </c>
      <c r="N790" s="11"/>
      <c r="O790" s="11"/>
      <c r="P790" s="22" t="s">
        <v>7</v>
      </c>
      <c r="Q790" s="79" t="s">
        <v>698</v>
      </c>
      <c r="R790" s="32">
        <v>165</v>
      </c>
      <c r="S790" s="32">
        <v>0</v>
      </c>
      <c r="T790" s="33">
        <v>165</v>
      </c>
      <c r="U790" s="34">
        <v>0</v>
      </c>
      <c r="V790" s="34">
        <f>U790*-1</f>
        <v>0</v>
      </c>
      <c r="W790" s="143">
        <f t="shared" si="236"/>
        <v>0</v>
      </c>
      <c r="X790" s="32"/>
      <c r="Y790" s="32">
        <v>165</v>
      </c>
      <c r="Z790" s="32">
        <v>165</v>
      </c>
      <c r="AA790" s="32">
        <v>165</v>
      </c>
      <c r="AB790" s="32">
        <v>165</v>
      </c>
      <c r="AC790" s="4"/>
      <c r="AD790" s="4"/>
      <c r="AE790" s="32"/>
      <c r="AF790" s="32"/>
      <c r="AG790" s="32">
        <f>Z790+AE790</f>
        <v>165</v>
      </c>
      <c r="AH790" s="32"/>
      <c r="AI790" s="32"/>
      <c r="AJ790" s="67">
        <f>AG790</f>
        <v>165</v>
      </c>
      <c r="AK790" s="32"/>
      <c r="AL790" s="32"/>
      <c r="AM790" s="32">
        <v>0</v>
      </c>
      <c r="AN790" s="32">
        <v>0</v>
      </c>
      <c r="AO790" s="32">
        <v>0</v>
      </c>
      <c r="AP790" s="32">
        <v>0</v>
      </c>
      <c r="AQ790" s="32">
        <v>0</v>
      </c>
      <c r="AR790" s="67">
        <v>150</v>
      </c>
      <c r="AS790" s="32"/>
      <c r="AT790" s="32">
        <v>150</v>
      </c>
      <c r="AU790" s="32"/>
      <c r="AV790" s="32"/>
      <c r="AW790" s="682">
        <v>0</v>
      </c>
      <c r="AX790" s="32">
        <v>0</v>
      </c>
      <c r="AY790" s="234">
        <v>150</v>
      </c>
      <c r="AZ790" s="32">
        <v>150</v>
      </c>
      <c r="BA790" s="32">
        <v>150</v>
      </c>
      <c r="BB790" s="32">
        <v>150</v>
      </c>
      <c r="BC790" s="234">
        <v>150</v>
      </c>
      <c r="BD790" s="234"/>
      <c r="BE790" s="731">
        <f t="shared" si="237"/>
        <v>0</v>
      </c>
      <c r="BF790" s="822">
        <v>150</v>
      </c>
      <c r="BG790" s="33">
        <v>150</v>
      </c>
      <c r="BH790" s="33">
        <v>150</v>
      </c>
    </row>
    <row r="791" spans="1:60" ht="15.75">
      <c r="A791" s="12"/>
      <c r="B791" s="13"/>
      <c r="C791" s="13"/>
      <c r="D791" s="11"/>
      <c r="E791" s="387">
        <v>451</v>
      </c>
      <c r="F791" s="10" t="s">
        <v>77</v>
      </c>
      <c r="G791" s="11" t="s">
        <v>6</v>
      </c>
      <c r="H791" s="11" t="s">
        <v>2</v>
      </c>
      <c r="I791" s="11" t="s">
        <v>5</v>
      </c>
      <c r="J791" s="10" t="s">
        <v>6</v>
      </c>
      <c r="K791" s="11" t="s">
        <v>12</v>
      </c>
      <c r="L791" s="154">
        <v>7</v>
      </c>
      <c r="M791" s="144" t="s">
        <v>13</v>
      </c>
      <c r="N791" s="11"/>
      <c r="O791" s="11"/>
      <c r="P791" s="22" t="s">
        <v>7</v>
      </c>
      <c r="Q791" s="79" t="s">
        <v>699</v>
      </c>
      <c r="R791" s="32"/>
      <c r="S791" s="32"/>
      <c r="T791" s="33"/>
      <c r="U791" s="34"/>
      <c r="V791" s="34"/>
      <c r="W791" s="143"/>
      <c r="X791" s="32"/>
      <c r="Y791" s="32"/>
      <c r="Z791" s="32"/>
      <c r="AA791" s="32"/>
      <c r="AB791" s="32"/>
      <c r="AE791" s="32"/>
      <c r="AF791" s="32"/>
      <c r="AG791" s="32"/>
      <c r="AH791" s="32"/>
      <c r="AI791" s="32"/>
      <c r="AJ791" s="67"/>
      <c r="AK791" s="32"/>
      <c r="AL791" s="32"/>
      <c r="AM791" s="32"/>
      <c r="AN791" s="32"/>
      <c r="AO791" s="32"/>
      <c r="AP791" s="32"/>
      <c r="AQ791" s="32">
        <v>0</v>
      </c>
      <c r="AR791" s="67">
        <v>300</v>
      </c>
      <c r="AS791" s="32"/>
      <c r="AT791" s="32">
        <v>300</v>
      </c>
      <c r="AU791" s="32">
        <v>55</v>
      </c>
      <c r="AV791" s="32">
        <v>70</v>
      </c>
      <c r="AW791" s="682">
        <v>37.8</v>
      </c>
      <c r="AX791" s="32">
        <v>70</v>
      </c>
      <c r="AY791" s="234">
        <v>200</v>
      </c>
      <c r="AZ791" s="32">
        <v>200</v>
      </c>
      <c r="BA791" s="32">
        <v>200</v>
      </c>
      <c r="BB791" s="32">
        <v>200</v>
      </c>
      <c r="BC791" s="234">
        <v>41</v>
      </c>
      <c r="BD791" s="234">
        <v>25</v>
      </c>
      <c r="BE791" s="731">
        <f t="shared" si="237"/>
        <v>60.97560975609756</v>
      </c>
      <c r="BF791" s="822">
        <v>100</v>
      </c>
      <c r="BG791" s="33">
        <v>100</v>
      </c>
      <c r="BH791" s="33">
        <v>100</v>
      </c>
    </row>
    <row r="792" spans="1:60" s="511" customFormat="1" ht="15.75">
      <c r="A792" s="12"/>
      <c r="B792" s="13"/>
      <c r="C792" s="13"/>
      <c r="D792" s="11"/>
      <c r="E792" s="387">
        <v>452</v>
      </c>
      <c r="F792" s="10" t="s">
        <v>77</v>
      </c>
      <c r="G792" s="11" t="s">
        <v>6</v>
      </c>
      <c r="H792" s="11" t="s">
        <v>2</v>
      </c>
      <c r="I792" s="11" t="s">
        <v>5</v>
      </c>
      <c r="J792" s="10" t="s">
        <v>6</v>
      </c>
      <c r="K792" s="11" t="s">
        <v>12</v>
      </c>
      <c r="L792" s="154">
        <v>7</v>
      </c>
      <c r="M792" s="144" t="s">
        <v>19</v>
      </c>
      <c r="N792" s="11"/>
      <c r="O792" s="11"/>
      <c r="P792" s="22" t="s">
        <v>7</v>
      </c>
      <c r="Q792" s="79" t="s">
        <v>700</v>
      </c>
      <c r="R792" s="32"/>
      <c r="S792" s="32"/>
      <c r="T792" s="33"/>
      <c r="U792" s="34"/>
      <c r="V792" s="34"/>
      <c r="W792" s="143"/>
      <c r="X792" s="32"/>
      <c r="Y792" s="32"/>
      <c r="Z792" s="32"/>
      <c r="AA792" s="32"/>
      <c r="AB792" s="32"/>
      <c r="AC792" s="4"/>
      <c r="AD792" s="4"/>
      <c r="AE792" s="32"/>
      <c r="AF792" s="32"/>
      <c r="AG792" s="32"/>
      <c r="AH792" s="32"/>
      <c r="AI792" s="32"/>
      <c r="AJ792" s="67"/>
      <c r="AK792" s="32"/>
      <c r="AL792" s="32"/>
      <c r="AM792" s="32"/>
      <c r="AN792" s="32"/>
      <c r="AO792" s="32"/>
      <c r="AP792" s="32"/>
      <c r="AQ792" s="32"/>
      <c r="AR792" s="67"/>
      <c r="AS792" s="32"/>
      <c r="AT792" s="32"/>
      <c r="AU792" s="32">
        <v>270</v>
      </c>
      <c r="AV792" s="32"/>
      <c r="AW792" s="682">
        <v>0</v>
      </c>
      <c r="AX792" s="32">
        <v>0</v>
      </c>
      <c r="AY792" s="234">
        <v>200</v>
      </c>
      <c r="AZ792" s="32">
        <v>300</v>
      </c>
      <c r="BA792" s="32">
        <v>200</v>
      </c>
      <c r="BB792" s="32">
        <v>200</v>
      </c>
      <c r="BC792" s="234">
        <v>200</v>
      </c>
      <c r="BD792" s="234"/>
      <c r="BE792" s="731">
        <f t="shared" si="237"/>
        <v>0</v>
      </c>
      <c r="BF792" s="822">
        <v>200</v>
      </c>
      <c r="BG792" s="33">
        <v>200</v>
      </c>
      <c r="BH792" s="33">
        <v>200</v>
      </c>
    </row>
    <row r="793" spans="1:60" s="56" customFormat="1" ht="15.75" customHeight="1">
      <c r="A793" s="12">
        <v>7</v>
      </c>
      <c r="B793" s="13">
        <v>2</v>
      </c>
      <c r="C793" s="13" t="s">
        <v>5</v>
      </c>
      <c r="D793" s="11" t="s">
        <v>3</v>
      </c>
      <c r="E793" s="387">
        <v>453</v>
      </c>
      <c r="F793" s="10" t="s">
        <v>77</v>
      </c>
      <c r="G793" s="11" t="s">
        <v>6</v>
      </c>
      <c r="H793" s="11" t="s">
        <v>2</v>
      </c>
      <c r="I793" s="11" t="s">
        <v>5</v>
      </c>
      <c r="J793" s="10" t="s">
        <v>6</v>
      </c>
      <c r="K793" s="11" t="s">
        <v>12</v>
      </c>
      <c r="L793" s="11" t="s">
        <v>24</v>
      </c>
      <c r="M793" s="11" t="s">
        <v>34</v>
      </c>
      <c r="N793" s="11"/>
      <c r="O793" s="11"/>
      <c r="P793" s="22" t="s">
        <v>7</v>
      </c>
      <c r="Q793" s="79" t="s">
        <v>701</v>
      </c>
      <c r="R793" s="32">
        <v>100</v>
      </c>
      <c r="S793" s="32">
        <v>0</v>
      </c>
      <c r="T793" s="33">
        <v>100</v>
      </c>
      <c r="U793" s="34">
        <v>-55.66</v>
      </c>
      <c r="V793" s="34">
        <v>75.28</v>
      </c>
      <c r="W793" s="143">
        <f t="shared" si="236"/>
        <v>0.7528</v>
      </c>
      <c r="X793" s="32"/>
      <c r="Y793" s="32">
        <v>100</v>
      </c>
      <c r="Z793" s="32">
        <v>100</v>
      </c>
      <c r="AA793" s="32">
        <v>100</v>
      </c>
      <c r="AB793" s="32">
        <v>100</v>
      </c>
      <c r="AC793" s="4"/>
      <c r="AD793" s="4"/>
      <c r="AE793" s="32"/>
      <c r="AF793" s="32">
        <v>55.66</v>
      </c>
      <c r="AG793" s="32">
        <f>Z793+AE793</f>
        <v>100</v>
      </c>
      <c r="AH793" s="32"/>
      <c r="AI793" s="32"/>
      <c r="AJ793" s="67">
        <f>AG793</f>
        <v>100</v>
      </c>
      <c r="AK793" s="32">
        <v>100</v>
      </c>
      <c r="AL793" s="32"/>
      <c r="AM793" s="32">
        <f>AK793</f>
        <v>100</v>
      </c>
      <c r="AN793" s="32">
        <f>AM793</f>
        <v>100</v>
      </c>
      <c r="AO793" s="32">
        <f>AN793</f>
        <v>100</v>
      </c>
      <c r="AP793" s="32">
        <f>AO793</f>
        <v>100</v>
      </c>
      <c r="AQ793" s="32">
        <v>100</v>
      </c>
      <c r="AR793" s="67">
        <f>AM793</f>
        <v>100</v>
      </c>
      <c r="AS793" s="32"/>
      <c r="AT793" s="32">
        <v>100</v>
      </c>
      <c r="AU793" s="32">
        <v>87</v>
      </c>
      <c r="AV793" s="32"/>
      <c r="AW793" s="682">
        <v>0</v>
      </c>
      <c r="AX793" s="32">
        <v>0</v>
      </c>
      <c r="AY793" s="234">
        <v>100</v>
      </c>
      <c r="AZ793" s="32">
        <v>100</v>
      </c>
      <c r="BA793" s="32">
        <v>100</v>
      </c>
      <c r="BB793" s="32">
        <v>100</v>
      </c>
      <c r="BC793" s="234">
        <v>100</v>
      </c>
      <c r="BD793" s="234"/>
      <c r="BE793" s="731">
        <f t="shared" si="237"/>
        <v>0</v>
      </c>
      <c r="BF793" s="822">
        <v>100</v>
      </c>
      <c r="BG793" s="32">
        <v>100</v>
      </c>
      <c r="BH793" s="33">
        <v>100</v>
      </c>
    </row>
    <row r="794" spans="1:60" s="23" customFormat="1" ht="15.75">
      <c r="A794" s="12"/>
      <c r="B794" s="13"/>
      <c r="C794" s="13"/>
      <c r="D794" s="11"/>
      <c r="E794" s="387">
        <v>454</v>
      </c>
      <c r="F794" s="10" t="s">
        <v>77</v>
      </c>
      <c r="G794" s="11" t="s">
        <v>6</v>
      </c>
      <c r="H794" s="11" t="s">
        <v>2</v>
      </c>
      <c r="I794" s="11" t="s">
        <v>5</v>
      </c>
      <c r="J794" s="10" t="s">
        <v>6</v>
      </c>
      <c r="K794" s="11" t="s">
        <v>12</v>
      </c>
      <c r="L794" s="11" t="s">
        <v>24</v>
      </c>
      <c r="M794" s="144" t="s">
        <v>49</v>
      </c>
      <c r="N794" s="11"/>
      <c r="O794" s="11"/>
      <c r="P794" s="182">
        <v>41</v>
      </c>
      <c r="Q794" s="79" t="s">
        <v>702</v>
      </c>
      <c r="R794" s="32"/>
      <c r="S794" s="32"/>
      <c r="T794" s="33"/>
      <c r="U794" s="34"/>
      <c r="V794" s="34"/>
      <c r="W794" s="143"/>
      <c r="X794" s="32"/>
      <c r="Y794" s="32"/>
      <c r="Z794" s="32"/>
      <c r="AA794" s="32"/>
      <c r="AB794" s="32"/>
      <c r="AC794" s="4"/>
      <c r="AD794" s="4"/>
      <c r="AE794" s="32"/>
      <c r="AF794" s="32"/>
      <c r="AG794" s="32"/>
      <c r="AH794" s="32">
        <v>22.12</v>
      </c>
      <c r="AI794" s="32">
        <v>39</v>
      </c>
      <c r="AJ794" s="67"/>
      <c r="AK794" s="32">
        <v>40</v>
      </c>
      <c r="AL794" s="32"/>
      <c r="AM794" s="32">
        <v>40</v>
      </c>
      <c r="AN794" s="32">
        <v>40</v>
      </c>
      <c r="AO794" s="32">
        <v>40</v>
      </c>
      <c r="AP794" s="32">
        <v>40</v>
      </c>
      <c r="AQ794" s="32">
        <v>40</v>
      </c>
      <c r="AR794" s="67">
        <f>AM794</f>
        <v>40</v>
      </c>
      <c r="AS794" s="32"/>
      <c r="AT794" s="32">
        <v>40</v>
      </c>
      <c r="AU794" s="32"/>
      <c r="AV794" s="32"/>
      <c r="AW794" s="682">
        <v>0</v>
      </c>
      <c r="AX794" s="32">
        <v>0</v>
      </c>
      <c r="AY794" s="234">
        <v>40</v>
      </c>
      <c r="AZ794" s="32">
        <v>40</v>
      </c>
      <c r="BA794" s="32">
        <v>40</v>
      </c>
      <c r="BB794" s="32">
        <v>40</v>
      </c>
      <c r="BC794" s="234"/>
      <c r="BD794" s="234"/>
      <c r="BE794" s="731"/>
      <c r="BF794" s="822">
        <v>40</v>
      </c>
      <c r="BG794" s="32">
        <v>40</v>
      </c>
      <c r="BH794" s="33">
        <v>40</v>
      </c>
    </row>
    <row r="795" spans="1:60" s="56" customFormat="1" ht="15.75">
      <c r="A795" s="12">
        <v>7</v>
      </c>
      <c r="B795" s="13">
        <v>2</v>
      </c>
      <c r="C795" s="13" t="s">
        <v>5</v>
      </c>
      <c r="D795" s="11" t="s">
        <v>3</v>
      </c>
      <c r="E795" s="387">
        <v>455</v>
      </c>
      <c r="F795" s="10" t="s">
        <v>77</v>
      </c>
      <c r="G795" s="11" t="s">
        <v>6</v>
      </c>
      <c r="H795" s="11" t="s">
        <v>2</v>
      </c>
      <c r="I795" s="11" t="s">
        <v>5</v>
      </c>
      <c r="J795" s="10" t="s">
        <v>6</v>
      </c>
      <c r="K795" s="11" t="s">
        <v>12</v>
      </c>
      <c r="L795" s="11" t="s">
        <v>24</v>
      </c>
      <c r="M795" s="11" t="s">
        <v>38</v>
      </c>
      <c r="N795" s="11"/>
      <c r="O795" s="11"/>
      <c r="P795" s="22" t="s">
        <v>7</v>
      </c>
      <c r="Q795" s="79" t="s">
        <v>703</v>
      </c>
      <c r="R795" s="32">
        <v>240</v>
      </c>
      <c r="S795" s="32">
        <v>0</v>
      </c>
      <c r="T795" s="33">
        <v>240</v>
      </c>
      <c r="U795" s="34">
        <v>-240.79</v>
      </c>
      <c r="V795" s="34">
        <v>154.07</v>
      </c>
      <c r="W795" s="143">
        <f aca="true" t="shared" si="243" ref="W795:W801">V795/T795</f>
        <v>0.6419583333333333</v>
      </c>
      <c r="X795" s="32"/>
      <c r="Y795" s="32">
        <v>240</v>
      </c>
      <c r="Z795" s="32">
        <v>240</v>
      </c>
      <c r="AA795" s="32">
        <v>240</v>
      </c>
      <c r="AB795" s="32">
        <v>240</v>
      </c>
      <c r="AC795" s="4"/>
      <c r="AD795" s="4"/>
      <c r="AE795" s="32"/>
      <c r="AF795" s="32">
        <v>240.79</v>
      </c>
      <c r="AG795" s="32">
        <f>Z795+AE795</f>
        <v>240</v>
      </c>
      <c r="AH795" s="32">
        <v>244.1</v>
      </c>
      <c r="AI795" s="32">
        <v>250.14</v>
      </c>
      <c r="AJ795" s="67">
        <f>AG795</f>
        <v>240</v>
      </c>
      <c r="AK795" s="32">
        <v>250</v>
      </c>
      <c r="AL795" s="32">
        <v>261.21</v>
      </c>
      <c r="AM795" s="32">
        <v>250</v>
      </c>
      <c r="AN795" s="32">
        <v>250</v>
      </c>
      <c r="AO795" s="32">
        <v>250</v>
      </c>
      <c r="AP795" s="32">
        <v>250</v>
      </c>
      <c r="AQ795" s="32">
        <v>250</v>
      </c>
      <c r="AR795" s="67">
        <v>250</v>
      </c>
      <c r="AS795" s="32">
        <v>277.79</v>
      </c>
      <c r="AT795" s="32">
        <v>250</v>
      </c>
      <c r="AU795" s="32">
        <v>285</v>
      </c>
      <c r="AV795" s="32">
        <v>280.63</v>
      </c>
      <c r="AW795" s="682">
        <v>99.9</v>
      </c>
      <c r="AX795" s="32">
        <v>180.7</v>
      </c>
      <c r="AY795" s="234">
        <v>250</v>
      </c>
      <c r="AZ795" s="32">
        <v>250</v>
      </c>
      <c r="BA795" s="32">
        <v>250</v>
      </c>
      <c r="BB795" s="32">
        <v>250</v>
      </c>
      <c r="BC795" s="234">
        <v>250</v>
      </c>
      <c r="BD795" s="234">
        <v>254</v>
      </c>
      <c r="BE795" s="731">
        <f t="shared" si="237"/>
        <v>101.6</v>
      </c>
      <c r="BF795" s="822">
        <v>300</v>
      </c>
      <c r="BG795" s="32">
        <v>300</v>
      </c>
      <c r="BH795" s="33">
        <v>300</v>
      </c>
    </row>
    <row r="796" spans="1:60" s="56" customFormat="1" ht="15.75">
      <c r="A796" s="12"/>
      <c r="B796" s="13"/>
      <c r="C796" s="13"/>
      <c r="D796" s="11"/>
      <c r="E796" s="387">
        <v>456</v>
      </c>
      <c r="F796" s="10" t="s">
        <v>77</v>
      </c>
      <c r="G796" s="11" t="s">
        <v>6</v>
      </c>
      <c r="H796" s="11" t="s">
        <v>2</v>
      </c>
      <c r="I796" s="11" t="s">
        <v>5</v>
      </c>
      <c r="J796" s="10" t="s">
        <v>6</v>
      </c>
      <c r="K796" s="11" t="s">
        <v>12</v>
      </c>
      <c r="L796" s="11" t="s">
        <v>24</v>
      </c>
      <c r="M796" s="144" t="s">
        <v>824</v>
      </c>
      <c r="N796" s="11"/>
      <c r="O796" s="11"/>
      <c r="P796" s="22" t="s">
        <v>7</v>
      </c>
      <c r="Q796" s="79" t="s">
        <v>825</v>
      </c>
      <c r="R796" s="32"/>
      <c r="S796" s="32"/>
      <c r="T796" s="33"/>
      <c r="U796" s="34"/>
      <c r="V796" s="34"/>
      <c r="W796" s="143"/>
      <c r="X796" s="32"/>
      <c r="Y796" s="32"/>
      <c r="Z796" s="32"/>
      <c r="AA796" s="32"/>
      <c r="AB796" s="32"/>
      <c r="AC796" s="4"/>
      <c r="AD796" s="4"/>
      <c r="AE796" s="32"/>
      <c r="AF796" s="32"/>
      <c r="AG796" s="32"/>
      <c r="AH796" s="32"/>
      <c r="AI796" s="32"/>
      <c r="AJ796" s="67"/>
      <c r="AK796" s="32"/>
      <c r="AL796" s="32"/>
      <c r="AM796" s="32"/>
      <c r="AN796" s="32"/>
      <c r="AO796" s="32"/>
      <c r="AP796" s="32"/>
      <c r="AQ796" s="32"/>
      <c r="AR796" s="67"/>
      <c r="AS796" s="32"/>
      <c r="AT796" s="32"/>
      <c r="AU796" s="32"/>
      <c r="AV796" s="32"/>
      <c r="AW796" s="682"/>
      <c r="AX796" s="32"/>
      <c r="AY796" s="234"/>
      <c r="AZ796" s="32"/>
      <c r="BA796" s="32"/>
      <c r="BB796" s="32"/>
      <c r="BC796" s="234">
        <v>72</v>
      </c>
      <c r="BD796" s="234">
        <v>72</v>
      </c>
      <c r="BE796" s="731">
        <f t="shared" si="237"/>
        <v>100</v>
      </c>
      <c r="BF796" s="822"/>
      <c r="BG796" s="32"/>
      <c r="BH796" s="33"/>
    </row>
    <row r="797" spans="1:60" s="23" customFormat="1" ht="15.75">
      <c r="A797" s="35">
        <v>7</v>
      </c>
      <c r="B797" s="36">
        <v>2</v>
      </c>
      <c r="C797" s="36" t="s">
        <v>5</v>
      </c>
      <c r="D797" s="37" t="s">
        <v>10</v>
      </c>
      <c r="E797" s="385">
        <v>457</v>
      </c>
      <c r="F797" s="350" t="s">
        <v>77</v>
      </c>
      <c r="G797" s="134" t="s">
        <v>6</v>
      </c>
      <c r="H797" s="134" t="s">
        <v>2</v>
      </c>
      <c r="I797" s="134" t="s">
        <v>5</v>
      </c>
      <c r="J797" s="350" t="s">
        <v>6</v>
      </c>
      <c r="K797" s="134" t="s">
        <v>12</v>
      </c>
      <c r="L797" s="134"/>
      <c r="M797" s="134"/>
      <c r="N797" s="134"/>
      <c r="O797" s="134"/>
      <c r="P797" s="355"/>
      <c r="Q797" s="84" t="s">
        <v>188</v>
      </c>
      <c r="R797" s="40">
        <f>SUM(R779:R795)</f>
        <v>635</v>
      </c>
      <c r="S797" s="40">
        <f>SUM(S779:S795)</f>
        <v>0</v>
      </c>
      <c r="T797" s="40">
        <f>SUM(T779:T795)</f>
        <v>635</v>
      </c>
      <c r="U797" s="40">
        <f>SUM(U779:U795)</f>
        <v>-1206.33</v>
      </c>
      <c r="V797" s="41">
        <f>SUM(V779:V795)</f>
        <v>234.64999999999998</v>
      </c>
      <c r="W797" s="145">
        <f t="shared" si="243"/>
        <v>0.3695275590551181</v>
      </c>
      <c r="X797" s="40">
        <f>SUM(X779:X795)</f>
        <v>0</v>
      </c>
      <c r="Y797" s="40">
        <f>SUM(Y779:Y795)</f>
        <v>635</v>
      </c>
      <c r="Z797" s="40">
        <f>SUM(Z779:Z795)</f>
        <v>635</v>
      </c>
      <c r="AA797" s="40">
        <f>SUM(AA779:AA795)</f>
        <v>635</v>
      </c>
      <c r="AB797" s="40">
        <f>SUM(AB779:AB795)</f>
        <v>635</v>
      </c>
      <c r="AC797" s="42"/>
      <c r="AD797" s="42"/>
      <c r="AE797" s="40">
        <f aca="true" t="shared" si="244" ref="AE797:AT797">SUM(AE779:AE795)</f>
        <v>0</v>
      </c>
      <c r="AF797" s="40">
        <f t="shared" si="244"/>
        <v>308.52</v>
      </c>
      <c r="AG797" s="40">
        <f t="shared" si="244"/>
        <v>625</v>
      </c>
      <c r="AH797" s="40">
        <f t="shared" si="244"/>
        <v>448.34000000000003</v>
      </c>
      <c r="AI797" s="40">
        <f t="shared" si="244"/>
        <v>537.56</v>
      </c>
      <c r="AJ797" s="177">
        <f t="shared" si="244"/>
        <v>625</v>
      </c>
      <c r="AK797" s="40">
        <f t="shared" si="244"/>
        <v>1690</v>
      </c>
      <c r="AL797" s="40">
        <f t="shared" si="244"/>
        <v>1411.88</v>
      </c>
      <c r="AM797" s="40">
        <f t="shared" si="244"/>
        <v>650</v>
      </c>
      <c r="AN797" s="40">
        <f t="shared" si="244"/>
        <v>960</v>
      </c>
      <c r="AO797" s="40">
        <f t="shared" si="244"/>
        <v>1182</v>
      </c>
      <c r="AP797" s="40">
        <f t="shared" si="244"/>
        <v>1182</v>
      </c>
      <c r="AQ797" s="40">
        <f t="shared" si="244"/>
        <v>1182</v>
      </c>
      <c r="AR797" s="177">
        <f t="shared" si="244"/>
        <v>1200</v>
      </c>
      <c r="AS797" s="40">
        <f t="shared" si="244"/>
        <v>1012.8</v>
      </c>
      <c r="AT797" s="40">
        <f t="shared" si="244"/>
        <v>1200</v>
      </c>
      <c r="AU797" s="40">
        <f>SUM(AU779:AU796)</f>
        <v>3378.24</v>
      </c>
      <c r="AV797" s="40">
        <f>SUM(AV779:AV796)</f>
        <v>2218.71</v>
      </c>
      <c r="AW797" s="40">
        <f>SUM(AW779:AW796)</f>
        <v>663.7999999999998</v>
      </c>
      <c r="AX797" s="40">
        <f>SUM(AX779:AX796)</f>
        <v>748.5799999999999</v>
      </c>
      <c r="AY797" s="40">
        <f>SUM(AY779:AY796)</f>
        <v>14760</v>
      </c>
      <c r="AZ797" s="40">
        <f>SUM(AZ779:AZ795)</f>
        <v>2139</v>
      </c>
      <c r="BA797" s="40">
        <f>SUM(BA779:BA795)</f>
        <v>14760</v>
      </c>
      <c r="BB797" s="40">
        <f>SUM(BB779:BB795)</f>
        <v>14760</v>
      </c>
      <c r="BC797" s="40">
        <f>SUM(BC779:BC796)</f>
        <v>17932</v>
      </c>
      <c r="BD797" s="40">
        <f>SUM(BD779:BD795)</f>
        <v>11500</v>
      </c>
      <c r="BE797" s="40">
        <f>SUM(BE779:BE795)</f>
        <v>673.5021465902227</v>
      </c>
      <c r="BF797" s="40">
        <f>SUM(BF779:BF796)</f>
        <v>14584</v>
      </c>
      <c r="BG797" s="40">
        <f>SUM(BG779:BG796)</f>
        <v>14811</v>
      </c>
      <c r="BH797" s="40">
        <f>SUM(BH779:BH796)</f>
        <v>14684</v>
      </c>
    </row>
    <row r="798" spans="1:60" ht="15.75" customHeight="1">
      <c r="A798" s="43">
        <v>8</v>
      </c>
      <c r="B798" s="44">
        <v>1</v>
      </c>
      <c r="C798" s="44"/>
      <c r="D798" s="45" t="s">
        <v>10</v>
      </c>
      <c r="E798" s="385">
        <v>458</v>
      </c>
      <c r="F798" s="38" t="s">
        <v>77</v>
      </c>
      <c r="G798" s="37" t="s">
        <v>6</v>
      </c>
      <c r="H798" s="37" t="s">
        <v>2</v>
      </c>
      <c r="I798" s="342" t="s">
        <v>5</v>
      </c>
      <c r="J798" s="38" t="s">
        <v>6</v>
      </c>
      <c r="K798" s="37"/>
      <c r="L798" s="37"/>
      <c r="M798" s="37"/>
      <c r="N798" s="37"/>
      <c r="O798" s="342"/>
      <c r="P798" s="39"/>
      <c r="Q798" s="342" t="s">
        <v>191</v>
      </c>
      <c r="R798" s="39">
        <f>R797</f>
        <v>635</v>
      </c>
      <c r="S798" s="39">
        <v>2000</v>
      </c>
      <c r="T798" s="39">
        <f>T797</f>
        <v>635</v>
      </c>
      <c r="U798" s="39">
        <v>-4796.89</v>
      </c>
      <c r="V798" s="39">
        <f>V797</f>
        <v>234.64999999999998</v>
      </c>
      <c r="W798" s="39">
        <f t="shared" si="243"/>
        <v>0.3695275590551181</v>
      </c>
      <c r="X798" s="39">
        <f>X797</f>
        <v>0</v>
      </c>
      <c r="Y798" s="39">
        <f>Y797</f>
        <v>635</v>
      </c>
      <c r="Z798" s="39">
        <f>Z797</f>
        <v>635</v>
      </c>
      <c r="AA798" s="39">
        <f>AA797</f>
        <v>635</v>
      </c>
      <c r="AB798" s="39">
        <f>AB797</f>
        <v>635</v>
      </c>
      <c r="AC798" s="39"/>
      <c r="AD798" s="39"/>
      <c r="AE798" s="39">
        <f>AE797</f>
        <v>0</v>
      </c>
      <c r="AF798" s="39">
        <f>AF797</f>
        <v>308.52</v>
      </c>
      <c r="AG798" s="39">
        <f>AG797</f>
        <v>625</v>
      </c>
      <c r="AH798" s="40" t="e">
        <f>AH770+AH778+AH797+#REF!</f>
        <v>#REF!</v>
      </c>
      <c r="AI798" s="40" t="e">
        <f>AI770+AI778+AI797+#REF!</f>
        <v>#REF!</v>
      </c>
      <c r="AJ798" s="40">
        <f>AJ797</f>
        <v>625</v>
      </c>
      <c r="AK798" s="40" t="e">
        <f>AK770+AK778+AK797+#REF!</f>
        <v>#REF!</v>
      </c>
      <c r="AL798" s="40">
        <f>SUM(AL770+AL778+AL797)</f>
        <v>27315.33</v>
      </c>
      <c r="AM798" s="40" t="e">
        <f>AM770+AM778+AM797+#REF!</f>
        <v>#REF!</v>
      </c>
      <c r="AN798" s="40" t="e">
        <f>AN770+AN778+AN797+#REF!</f>
        <v>#REF!</v>
      </c>
      <c r="AO798" s="40" t="e">
        <f>AO770+AO778+AO797+#REF!</f>
        <v>#REF!</v>
      </c>
      <c r="AP798" s="40" t="e">
        <f>AP770+AP778+AP797+#REF!</f>
        <v>#REF!</v>
      </c>
      <c r="AQ798" s="40" t="e">
        <f>AQ770+AQ778+AQ797+#REF!</f>
        <v>#REF!</v>
      </c>
      <c r="AR798" s="177" t="e">
        <f>AR770+AR778+AR797+#REF!</f>
        <v>#REF!</v>
      </c>
      <c r="AS798" s="40">
        <f>SUM(AS770+AS778+AS797)</f>
        <v>28395.95</v>
      </c>
      <c r="AT798" s="40">
        <f>SUM(AT770+AT778+AT797)</f>
        <v>30545</v>
      </c>
      <c r="AU798" s="40">
        <f>SUM(AU770+AU778+AU797)</f>
        <v>30867.239999999998</v>
      </c>
      <c r="AV798" s="40">
        <f>SUM(AV770+AV778+AV797)</f>
        <v>31548.07</v>
      </c>
      <c r="AW798" s="40"/>
      <c r="AX798" s="40">
        <f aca="true" t="shared" si="245" ref="AX798:BH798">SUM(AX770+AX778+AX797)</f>
        <v>19492.61</v>
      </c>
      <c r="AY798" s="40">
        <f t="shared" si="245"/>
        <v>46485</v>
      </c>
      <c r="AZ798" s="40">
        <f t="shared" si="245"/>
        <v>32720</v>
      </c>
      <c r="BA798" s="40">
        <f t="shared" si="245"/>
        <v>46485</v>
      </c>
      <c r="BB798" s="40">
        <f t="shared" si="245"/>
        <v>46485</v>
      </c>
      <c r="BC798" s="40">
        <f t="shared" si="245"/>
        <v>49657</v>
      </c>
      <c r="BD798" s="40">
        <f t="shared" si="245"/>
        <v>37765.87</v>
      </c>
      <c r="BE798" s="40">
        <f t="shared" si="245"/>
        <v>1268.5568218757085</v>
      </c>
      <c r="BF798" s="40">
        <f t="shared" si="245"/>
        <v>52284</v>
      </c>
      <c r="BG798" s="40">
        <f t="shared" si="245"/>
        <v>52511</v>
      </c>
      <c r="BH798" s="40">
        <f t="shared" si="245"/>
        <v>52384</v>
      </c>
    </row>
    <row r="799" spans="1:60" s="74" customFormat="1" ht="15.75" customHeight="1">
      <c r="A799" s="12">
        <v>8</v>
      </c>
      <c r="B799" s="13">
        <v>1</v>
      </c>
      <c r="C799" s="13"/>
      <c r="D799" s="11" t="s">
        <v>3</v>
      </c>
      <c r="E799" s="387">
        <v>459</v>
      </c>
      <c r="F799" s="15" t="s">
        <v>77</v>
      </c>
      <c r="G799" s="16" t="s">
        <v>6</v>
      </c>
      <c r="H799" s="16" t="s">
        <v>2</v>
      </c>
      <c r="I799" s="16" t="s">
        <v>5</v>
      </c>
      <c r="J799" s="15" t="s">
        <v>24</v>
      </c>
      <c r="K799" s="224">
        <v>1</v>
      </c>
      <c r="L799" s="224">
        <v>3</v>
      </c>
      <c r="M799" s="368" t="s">
        <v>19</v>
      </c>
      <c r="N799" s="16"/>
      <c r="O799" s="16"/>
      <c r="P799" s="391">
        <v>41</v>
      </c>
      <c r="Q799" s="79" t="s">
        <v>619</v>
      </c>
      <c r="R799" s="32">
        <v>0</v>
      </c>
      <c r="S799" s="32">
        <v>0</v>
      </c>
      <c r="T799" s="33">
        <v>4000</v>
      </c>
      <c r="U799" s="34">
        <v>0</v>
      </c>
      <c r="V799" s="34">
        <v>3987.61</v>
      </c>
      <c r="W799" s="143">
        <f t="shared" si="243"/>
        <v>0.9969025</v>
      </c>
      <c r="X799" s="32">
        <v>4000</v>
      </c>
      <c r="Y799" s="32"/>
      <c r="Z799" s="32"/>
      <c r="AA799" s="32">
        <v>0</v>
      </c>
      <c r="AB799" s="32">
        <v>0</v>
      </c>
      <c r="AC799" s="4"/>
      <c r="AD799" s="4"/>
      <c r="AE799" s="32"/>
      <c r="AF799" s="32"/>
      <c r="AG799" s="32"/>
      <c r="AH799" s="32"/>
      <c r="AI799" s="32">
        <v>2116.45</v>
      </c>
      <c r="AJ799" s="67"/>
      <c r="AK799" s="67"/>
      <c r="AL799" s="32"/>
      <c r="AM799" s="32">
        <v>2700</v>
      </c>
      <c r="AN799" s="32">
        <v>2700</v>
      </c>
      <c r="AO799" s="32">
        <v>2700</v>
      </c>
      <c r="AP799" s="32">
        <v>2700</v>
      </c>
      <c r="AQ799" s="32">
        <v>2700</v>
      </c>
      <c r="AR799" s="67">
        <v>3250</v>
      </c>
      <c r="AS799" s="32">
        <v>2640</v>
      </c>
      <c r="AT799" s="32">
        <v>3250</v>
      </c>
      <c r="AU799" s="32"/>
      <c r="AV799" s="32"/>
      <c r="AW799" s="32"/>
      <c r="AX799" s="32"/>
      <c r="AY799" s="234"/>
      <c r="AZ799" s="32"/>
      <c r="BA799" s="32"/>
      <c r="BB799" s="32"/>
      <c r="BC799" s="234"/>
      <c r="BD799" s="234"/>
      <c r="BE799" s="731"/>
      <c r="BF799" s="825"/>
      <c r="BG799" s="826"/>
      <c r="BH799" s="826"/>
    </row>
    <row r="800" spans="1:60" s="72" customFormat="1" ht="15.75" customHeight="1">
      <c r="A800" s="43">
        <v>8</v>
      </c>
      <c r="B800" s="44">
        <v>1</v>
      </c>
      <c r="C800" s="44"/>
      <c r="D800" s="45" t="s">
        <v>10</v>
      </c>
      <c r="E800" s="615">
        <v>460</v>
      </c>
      <c r="F800" s="45" t="s">
        <v>77</v>
      </c>
      <c r="G800" s="45" t="s">
        <v>6</v>
      </c>
      <c r="H800" s="45" t="s">
        <v>2</v>
      </c>
      <c r="I800" s="45" t="s">
        <v>5</v>
      </c>
      <c r="J800" s="46" t="s">
        <v>24</v>
      </c>
      <c r="K800" s="45"/>
      <c r="L800" s="45"/>
      <c r="M800" s="45"/>
      <c r="N800" s="45"/>
      <c r="O800" s="45"/>
      <c r="P800" s="47"/>
      <c r="Q800" s="83" t="s">
        <v>193</v>
      </c>
      <c r="R800" s="48">
        <f>SUM(R795:R799)</f>
        <v>1510</v>
      </c>
      <c r="S800" s="48">
        <f>SUM(S795:S799)</f>
        <v>2000</v>
      </c>
      <c r="T800" s="48">
        <f>SUM(T795:T799)</f>
        <v>5510</v>
      </c>
      <c r="U800" s="48">
        <f>SUM(U795:U799)</f>
        <v>-6244.01</v>
      </c>
      <c r="V800" s="49">
        <f>SUM(V795:V799)</f>
        <v>4610.98</v>
      </c>
      <c r="W800" s="149">
        <f t="shared" si="243"/>
        <v>0.8368384754990925</v>
      </c>
      <c r="X800" s="48">
        <f>SUM(X795:X799)</f>
        <v>4000</v>
      </c>
      <c r="Y800" s="48">
        <f>SUM(Y795:Y799)</f>
        <v>1510</v>
      </c>
      <c r="Z800" s="48">
        <f>SUM(Z795:Z799)</f>
        <v>1510</v>
      </c>
      <c r="AA800" s="48">
        <f>SUM(AA795:AA799)</f>
        <v>1510</v>
      </c>
      <c r="AB800" s="48">
        <f>SUM(AB795:AB799)</f>
        <v>1510</v>
      </c>
      <c r="AC800" s="50"/>
      <c r="AD800" s="50"/>
      <c r="AE800" s="48">
        <f>SUM(AE795:AE799)</f>
        <v>0</v>
      </c>
      <c r="AF800" s="48">
        <f>SUM(AF795:AF799)</f>
        <v>857.8299999999999</v>
      </c>
      <c r="AG800" s="48">
        <f>SUM(AG795:AG799)</f>
        <v>1490</v>
      </c>
      <c r="AH800" s="48">
        <f>AH799</f>
        <v>0</v>
      </c>
      <c r="AI800" s="48">
        <f>AI799</f>
        <v>2116.45</v>
      </c>
      <c r="AJ800" s="48">
        <f>SUM(AJ797:AJ799)</f>
        <v>1250</v>
      </c>
      <c r="AK800" s="48">
        <f aca="true" t="shared" si="246" ref="AK800:AV800">AK799</f>
        <v>0</v>
      </c>
      <c r="AL800" s="48">
        <f t="shared" si="246"/>
        <v>0</v>
      </c>
      <c r="AM800" s="48">
        <f t="shared" si="246"/>
        <v>2700</v>
      </c>
      <c r="AN800" s="48">
        <f t="shared" si="246"/>
        <v>2700</v>
      </c>
      <c r="AO800" s="48">
        <f t="shared" si="246"/>
        <v>2700</v>
      </c>
      <c r="AP800" s="48">
        <f t="shared" si="246"/>
        <v>2700</v>
      </c>
      <c r="AQ800" s="48">
        <f t="shared" si="246"/>
        <v>2700</v>
      </c>
      <c r="AR800" s="178">
        <f t="shared" si="246"/>
        <v>3250</v>
      </c>
      <c r="AS800" s="48">
        <f t="shared" si="246"/>
        <v>2640</v>
      </c>
      <c r="AT800" s="48">
        <f t="shared" si="246"/>
        <v>3250</v>
      </c>
      <c r="AU800" s="48">
        <f t="shared" si="246"/>
        <v>0</v>
      </c>
      <c r="AV800" s="48">
        <f t="shared" si="246"/>
        <v>0</v>
      </c>
      <c r="AW800" s="48"/>
      <c r="AX800" s="48">
        <f>AX799</f>
        <v>0</v>
      </c>
      <c r="AY800" s="48">
        <f aca="true" t="shared" si="247" ref="AY800:BH800">AY799</f>
        <v>0</v>
      </c>
      <c r="AZ800" s="48">
        <f t="shared" si="247"/>
        <v>0</v>
      </c>
      <c r="BA800" s="48">
        <f t="shared" si="247"/>
        <v>0</v>
      </c>
      <c r="BB800" s="48">
        <f t="shared" si="247"/>
        <v>0</v>
      </c>
      <c r="BC800" s="48">
        <f t="shared" si="247"/>
        <v>0</v>
      </c>
      <c r="BD800" s="48">
        <f t="shared" si="247"/>
        <v>0</v>
      </c>
      <c r="BE800" s="48">
        <f t="shared" si="247"/>
        <v>0</v>
      </c>
      <c r="BF800" s="48">
        <f t="shared" si="247"/>
        <v>0</v>
      </c>
      <c r="BG800" s="48">
        <f t="shared" si="247"/>
        <v>0</v>
      </c>
      <c r="BH800" s="48">
        <f t="shared" si="247"/>
        <v>0</v>
      </c>
    </row>
    <row r="801" spans="1:60" s="504" customFormat="1" ht="15.75" customHeight="1">
      <c r="A801" s="51" t="s">
        <v>186</v>
      </c>
      <c r="B801" s="52"/>
      <c r="C801" s="52"/>
      <c r="D801" s="3"/>
      <c r="E801" s="722">
        <v>461</v>
      </c>
      <c r="F801" s="901" t="s">
        <v>186</v>
      </c>
      <c r="G801" s="902"/>
      <c r="H801" s="902"/>
      <c r="I801" s="903"/>
      <c r="J801" s="901" t="s">
        <v>262</v>
      </c>
      <c r="K801" s="902"/>
      <c r="L801" s="902"/>
      <c r="M801" s="902"/>
      <c r="N801" s="902"/>
      <c r="O801" s="902"/>
      <c r="P801" s="903"/>
      <c r="Q801" s="85" t="s">
        <v>264</v>
      </c>
      <c r="R801" s="54">
        <f>R770+R778+R797</f>
        <v>25060</v>
      </c>
      <c r="S801" s="54">
        <f>S770+S778+S797</f>
        <v>0</v>
      </c>
      <c r="T801" s="54">
        <f>T770+T778+T797</f>
        <v>25060</v>
      </c>
      <c r="U801" s="54">
        <f>U770+U778+U797</f>
        <v>-23879.79</v>
      </c>
      <c r="V801" s="55">
        <f>V770+V778+V797</f>
        <v>15309.189999999999</v>
      </c>
      <c r="W801" s="152">
        <f t="shared" si="243"/>
        <v>0.6109014365522745</v>
      </c>
      <c r="X801" s="54">
        <f>X770+X778+X797</f>
        <v>0</v>
      </c>
      <c r="Y801" s="54">
        <f>Y770+Y778+Y797</f>
        <v>26104</v>
      </c>
      <c r="Z801" s="54">
        <f>Z770+Z778+Z797</f>
        <v>26104</v>
      </c>
      <c r="AA801" s="54">
        <f>AA770+AA778+AA797</f>
        <v>26104</v>
      </c>
      <c r="AB801" s="54">
        <f>AB770+AB778+AB797</f>
        <v>26104</v>
      </c>
      <c r="AC801" s="2"/>
      <c r="AD801" s="2"/>
      <c r="AE801" s="54">
        <f>AE770+AE778+AE797</f>
        <v>0</v>
      </c>
      <c r="AF801" s="54">
        <f>AF770+AF778+AF797</f>
        <v>23686.680000000004</v>
      </c>
      <c r="AG801" s="54">
        <f>AG770+AG778+AG797</f>
        <v>26094</v>
      </c>
      <c r="AH801" s="54" t="e">
        <f>AH798+AH800</f>
        <v>#REF!</v>
      </c>
      <c r="AI801" s="64" t="e">
        <f>AI798+AI800</f>
        <v>#REF!</v>
      </c>
      <c r="AJ801" s="64">
        <f>AJ770+AJ778+AJ797</f>
        <v>26094</v>
      </c>
      <c r="AK801" s="64" t="e">
        <f aca="true" t="shared" si="248" ref="AK801:AV801">AK798+AK800</f>
        <v>#REF!</v>
      </c>
      <c r="AL801" s="64">
        <f t="shared" si="248"/>
        <v>27315.33</v>
      </c>
      <c r="AM801" s="64" t="e">
        <f t="shared" si="248"/>
        <v>#REF!</v>
      </c>
      <c r="AN801" s="64" t="e">
        <f t="shared" si="248"/>
        <v>#REF!</v>
      </c>
      <c r="AO801" s="64" t="e">
        <f t="shared" si="248"/>
        <v>#REF!</v>
      </c>
      <c r="AP801" s="64" t="e">
        <f t="shared" si="248"/>
        <v>#REF!</v>
      </c>
      <c r="AQ801" s="64" t="e">
        <f t="shared" si="248"/>
        <v>#REF!</v>
      </c>
      <c r="AR801" s="54" t="e">
        <f t="shared" si="248"/>
        <v>#REF!</v>
      </c>
      <c r="AS801" s="64">
        <f t="shared" si="248"/>
        <v>31035.95</v>
      </c>
      <c r="AT801" s="64">
        <f t="shared" si="248"/>
        <v>33795</v>
      </c>
      <c r="AU801" s="64">
        <f t="shared" si="248"/>
        <v>30867.239999999998</v>
      </c>
      <c r="AV801" s="64">
        <f t="shared" si="248"/>
        <v>31548.07</v>
      </c>
      <c r="AW801" s="64"/>
      <c r="AX801" s="64">
        <f>AX798+AX800</f>
        <v>19492.61</v>
      </c>
      <c r="AY801" s="64">
        <f aca="true" t="shared" si="249" ref="AY801:BH801">AY798+AY800</f>
        <v>46485</v>
      </c>
      <c r="AZ801" s="64">
        <f t="shared" si="249"/>
        <v>32720</v>
      </c>
      <c r="BA801" s="64">
        <f t="shared" si="249"/>
        <v>46485</v>
      </c>
      <c r="BB801" s="64">
        <f t="shared" si="249"/>
        <v>46485</v>
      </c>
      <c r="BC801" s="64">
        <f t="shared" si="249"/>
        <v>49657</v>
      </c>
      <c r="BD801" s="64">
        <f t="shared" si="249"/>
        <v>37765.87</v>
      </c>
      <c r="BE801" s="64">
        <f t="shared" si="249"/>
        <v>1268.5568218757085</v>
      </c>
      <c r="BF801" s="64">
        <f t="shared" si="249"/>
        <v>52284</v>
      </c>
      <c r="BG801" s="64">
        <f t="shared" si="249"/>
        <v>52511</v>
      </c>
      <c r="BH801" s="64">
        <f t="shared" si="249"/>
        <v>52384</v>
      </c>
    </row>
    <row r="802" spans="1:60" s="1" customFormat="1" ht="10.5" customHeight="1">
      <c r="A802" s="537"/>
      <c r="B802" s="538"/>
      <c r="C802" s="538"/>
      <c r="D802" s="538"/>
      <c r="E802" s="538"/>
      <c r="F802" s="538"/>
      <c r="G802" s="538"/>
      <c r="H802" s="538"/>
      <c r="I802" s="538"/>
      <c r="J802" s="538"/>
      <c r="K802" s="538"/>
      <c r="L802" s="538"/>
      <c r="M802" s="538"/>
      <c r="N802" s="538"/>
      <c r="O802" s="538"/>
      <c r="P802" s="538"/>
      <c r="Q802" s="538"/>
      <c r="R802" s="538"/>
      <c r="S802" s="538"/>
      <c r="T802" s="538"/>
      <c r="U802" s="538"/>
      <c r="V802" s="538"/>
      <c r="W802" s="538"/>
      <c r="X802" s="539"/>
      <c r="Y802" s="538"/>
      <c r="Z802" s="538"/>
      <c r="AA802" s="538"/>
      <c r="AB802" s="538"/>
      <c r="AC802" s="511"/>
      <c r="AD802" s="511"/>
      <c r="AE802" s="538"/>
      <c r="AF802" s="538"/>
      <c r="AG802" s="539"/>
      <c r="AH802" s="539"/>
      <c r="AI802" s="539"/>
      <c r="AJ802" s="540"/>
      <c r="AK802" s="540"/>
      <c r="AL802" s="539"/>
      <c r="AM802" s="539"/>
      <c r="AN802" s="539"/>
      <c r="AO802" s="539"/>
      <c r="AP802" s="539"/>
      <c r="AQ802" s="539"/>
      <c r="AR802" s="540"/>
      <c r="AS802" s="539"/>
      <c r="AT802" s="539"/>
      <c r="AU802" s="540"/>
      <c r="AV802" s="539"/>
      <c r="AW802" s="539"/>
      <c r="AX802" s="539"/>
      <c r="AY802" s="783"/>
      <c r="AZ802" s="539"/>
      <c r="BA802" s="665"/>
      <c r="BB802" s="665"/>
      <c r="BC802" s="783"/>
      <c r="BD802" s="539"/>
      <c r="BE802" s="728"/>
      <c r="BF802" s="186"/>
      <c r="BG802" s="186"/>
      <c r="BH802" s="186"/>
    </row>
    <row r="803" spans="1:60" s="507" customFormat="1" ht="18.75">
      <c r="A803" s="914"/>
      <c r="B803" s="914"/>
      <c r="C803" s="914"/>
      <c r="D803" s="914"/>
      <c r="E803" s="914"/>
      <c r="F803" s="914"/>
      <c r="G803" s="914"/>
      <c r="H803" s="914"/>
      <c r="I803" s="914"/>
      <c r="J803" s="892" t="s">
        <v>265</v>
      </c>
      <c r="K803" s="892"/>
      <c r="L803" s="892"/>
      <c r="M803" s="892"/>
      <c r="N803" s="892"/>
      <c r="O803" s="892"/>
      <c r="P803" s="892"/>
      <c r="Q803" s="112" t="s">
        <v>266</v>
      </c>
      <c r="R803" s="113"/>
      <c r="S803" s="113"/>
      <c r="T803" s="113"/>
      <c r="U803" s="114"/>
      <c r="V803" s="114"/>
      <c r="W803" s="114"/>
      <c r="X803" s="113"/>
      <c r="Y803" s="113"/>
      <c r="Z803" s="113"/>
      <c r="AA803" s="113"/>
      <c r="AB803" s="113"/>
      <c r="AC803" s="112"/>
      <c r="AD803" s="112"/>
      <c r="AE803" s="113"/>
      <c r="AF803" s="113"/>
      <c r="AG803" s="113"/>
      <c r="AH803" s="113"/>
      <c r="AI803" s="113"/>
      <c r="AJ803" s="113"/>
      <c r="AK803" s="113"/>
      <c r="AL803" s="203"/>
      <c r="AM803" s="203"/>
      <c r="AN803" s="203"/>
      <c r="AO803" s="203"/>
      <c r="AP803" s="203"/>
      <c r="AQ803" s="203"/>
      <c r="AR803" s="113"/>
      <c r="AS803" s="203"/>
      <c r="AT803" s="203"/>
      <c r="AU803" s="113"/>
      <c r="AV803" s="113"/>
      <c r="AW803" s="113"/>
      <c r="AX803" s="113"/>
      <c r="AY803" s="784"/>
      <c r="AZ803" s="113"/>
      <c r="BA803" s="113"/>
      <c r="BB803" s="113"/>
      <c r="BC803" s="784"/>
      <c r="BD803" s="113"/>
      <c r="BE803" s="729"/>
      <c r="BF803" s="515"/>
      <c r="BG803" s="515"/>
      <c r="BH803" s="515"/>
    </row>
    <row r="804" spans="1:60" s="1" customFormat="1" ht="10.5" customHeight="1" thickBot="1">
      <c r="A804" s="576"/>
      <c r="B804" s="553"/>
      <c r="C804" s="553"/>
      <c r="D804" s="553"/>
      <c r="E804" s="502"/>
      <c r="F804" s="502"/>
      <c r="G804" s="502"/>
      <c r="H804" s="502"/>
      <c r="I804" s="502"/>
      <c r="J804" s="503"/>
      <c r="K804" s="503"/>
      <c r="L804" s="503"/>
      <c r="M804" s="503"/>
      <c r="N804" s="503"/>
      <c r="O804" s="503"/>
      <c r="P804" s="503"/>
      <c r="Q804" s="504"/>
      <c r="R804" s="505"/>
      <c r="S804" s="505"/>
      <c r="T804" s="505"/>
      <c r="U804" s="506"/>
      <c r="V804" s="506"/>
      <c r="W804" s="506"/>
      <c r="X804" s="505"/>
      <c r="Y804" s="505"/>
      <c r="Z804" s="505"/>
      <c r="AA804" s="505"/>
      <c r="AB804" s="505"/>
      <c r="AC804" s="507"/>
      <c r="AD804" s="507"/>
      <c r="AE804" s="505"/>
      <c r="AF804" s="505"/>
      <c r="AG804" s="505"/>
      <c r="AH804" s="505"/>
      <c r="AI804" s="505"/>
      <c r="AJ804" s="505"/>
      <c r="AK804" s="505"/>
      <c r="AL804" s="508"/>
      <c r="AM804" s="508"/>
      <c r="AN804" s="508"/>
      <c r="AO804" s="508"/>
      <c r="AP804" s="517"/>
      <c r="AQ804" s="509"/>
      <c r="AR804" s="505"/>
      <c r="AS804" s="508"/>
      <c r="AT804" s="508"/>
      <c r="AU804" s="505"/>
      <c r="AV804" s="505"/>
      <c r="AW804" s="505"/>
      <c r="AX804" s="505"/>
      <c r="AY804" s="775"/>
      <c r="AZ804" s="505"/>
      <c r="BA804" s="505"/>
      <c r="BB804" s="505"/>
      <c r="BC804" s="775"/>
      <c r="BD804" s="505"/>
      <c r="BE804" s="728"/>
      <c r="BF804" s="186"/>
      <c r="BG804" s="186"/>
      <c r="BH804" s="186"/>
    </row>
    <row r="805" spans="1:60" ht="39" customHeight="1" thickBot="1">
      <c r="A805" s="886" t="s">
        <v>0</v>
      </c>
      <c r="B805" s="886"/>
      <c r="C805" s="886"/>
      <c r="D805" s="10" t="s">
        <v>1</v>
      </c>
      <c r="E805" s="412" t="s">
        <v>574</v>
      </c>
      <c r="F805" s="887" t="s">
        <v>196</v>
      </c>
      <c r="G805" s="888"/>
      <c r="H805" s="888"/>
      <c r="I805" s="889"/>
      <c r="J805" s="890" t="s">
        <v>195</v>
      </c>
      <c r="K805" s="888"/>
      <c r="L805" s="888"/>
      <c r="M805" s="888"/>
      <c r="N805" s="888"/>
      <c r="O805" s="891"/>
      <c r="P805" s="414" t="s">
        <v>311</v>
      </c>
      <c r="Q805" s="413" t="s">
        <v>302</v>
      </c>
      <c r="R805" s="408" t="s">
        <v>377</v>
      </c>
      <c r="S805" s="408" t="s">
        <v>179</v>
      </c>
      <c r="T805" s="408" t="s">
        <v>378</v>
      </c>
      <c r="U805" s="409" t="s">
        <v>180</v>
      </c>
      <c r="V805" s="409" t="s">
        <v>379</v>
      </c>
      <c r="W805" s="409" t="s">
        <v>381</v>
      </c>
      <c r="X805" s="408"/>
      <c r="Y805" s="408" t="s">
        <v>421</v>
      </c>
      <c r="Z805" s="410" t="s">
        <v>427</v>
      </c>
      <c r="AA805" s="408" t="s">
        <v>181</v>
      </c>
      <c r="AB805" s="408" t="s">
        <v>380</v>
      </c>
      <c r="AC805" s="411"/>
      <c r="AD805" s="411"/>
      <c r="AE805" s="410" t="s">
        <v>422</v>
      </c>
      <c r="AF805" s="410" t="s">
        <v>437</v>
      </c>
      <c r="AG805" s="410" t="s">
        <v>436</v>
      </c>
      <c r="AH805" s="415" t="s">
        <v>434</v>
      </c>
      <c r="AI805" s="417" t="s">
        <v>465</v>
      </c>
      <c r="AJ805" s="416" t="s">
        <v>435</v>
      </c>
      <c r="AK805" s="410" t="s">
        <v>507</v>
      </c>
      <c r="AL805" s="415" t="s">
        <v>506</v>
      </c>
      <c r="AM805" s="417" t="s">
        <v>571</v>
      </c>
      <c r="AN805" s="427" t="s">
        <v>577</v>
      </c>
      <c r="AO805" s="417" t="s">
        <v>583</v>
      </c>
      <c r="AP805" s="428" t="s">
        <v>591</v>
      </c>
      <c r="AQ805" s="428" t="s">
        <v>644</v>
      </c>
      <c r="AR805" s="426" t="s">
        <v>650</v>
      </c>
      <c r="AS805" s="417" t="s">
        <v>657</v>
      </c>
      <c r="AT805" s="632" t="s">
        <v>732</v>
      </c>
      <c r="AU805" s="640" t="s">
        <v>850</v>
      </c>
      <c r="AV805" s="640" t="s">
        <v>849</v>
      </c>
      <c r="AW805" s="646" t="s">
        <v>785</v>
      </c>
      <c r="AX805" s="498" t="s">
        <v>758</v>
      </c>
      <c r="AY805" s="766" t="s">
        <v>801</v>
      </c>
      <c r="AZ805" s="767" t="s">
        <v>605</v>
      </c>
      <c r="BA805" s="768" t="s">
        <v>781</v>
      </c>
      <c r="BB805" s="768" t="s">
        <v>782</v>
      </c>
      <c r="BC805" s="766" t="s">
        <v>889</v>
      </c>
      <c r="BD805" s="714" t="s">
        <v>843</v>
      </c>
      <c r="BE805" s="714" t="s">
        <v>836</v>
      </c>
      <c r="BF805" s="816" t="s">
        <v>852</v>
      </c>
      <c r="BG805" s="640" t="s">
        <v>853</v>
      </c>
      <c r="BH805" s="766" t="s">
        <v>854</v>
      </c>
    </row>
    <row r="806" spans="1:60" s="1" customFormat="1" ht="15.75" hidden="1">
      <c r="A806" s="159"/>
      <c r="B806" s="160"/>
      <c r="C806" s="160"/>
      <c r="D806" s="147"/>
      <c r="E806" s="388">
        <v>437</v>
      </c>
      <c r="F806" s="146" t="s">
        <v>77</v>
      </c>
      <c r="G806" s="147" t="s">
        <v>6</v>
      </c>
      <c r="H806" s="147" t="s">
        <v>2</v>
      </c>
      <c r="I806" s="147" t="s">
        <v>5</v>
      </c>
      <c r="J806" s="146" t="s">
        <v>6</v>
      </c>
      <c r="K806" s="147" t="s">
        <v>12</v>
      </c>
      <c r="L806" s="147" t="s">
        <v>12</v>
      </c>
      <c r="M806" s="172" t="s">
        <v>13</v>
      </c>
      <c r="N806" s="160"/>
      <c r="O806" s="160">
        <v>2</v>
      </c>
      <c r="P806" s="378">
        <v>41</v>
      </c>
      <c r="Q806" s="79" t="s">
        <v>578</v>
      </c>
      <c r="R806" s="103"/>
      <c r="S806" s="103"/>
      <c r="T806" s="103"/>
      <c r="U806" s="115"/>
      <c r="V806" s="115"/>
      <c r="W806" s="115"/>
      <c r="X806" s="103"/>
      <c r="Y806" s="103"/>
      <c r="Z806" s="103"/>
      <c r="AA806" s="103"/>
      <c r="AB806" s="103"/>
      <c r="AC806" s="23"/>
      <c r="AD806" s="23"/>
      <c r="AE806" s="103"/>
      <c r="AF806" s="169"/>
      <c r="AG806" s="169"/>
      <c r="AH806" s="169"/>
      <c r="AI806" s="169"/>
      <c r="AJ806" s="176"/>
      <c r="AK806" s="169"/>
      <c r="AL806" s="223">
        <v>113.99</v>
      </c>
      <c r="AM806" s="223">
        <v>140</v>
      </c>
      <c r="AN806" s="223">
        <v>140</v>
      </c>
      <c r="AO806" s="223">
        <v>140</v>
      </c>
      <c r="AP806" s="223">
        <v>140</v>
      </c>
      <c r="AQ806" s="223">
        <v>140</v>
      </c>
      <c r="AR806" s="239">
        <v>150</v>
      </c>
      <c r="AS806" s="223"/>
      <c r="AT806" s="223">
        <v>150</v>
      </c>
      <c r="AU806" s="432"/>
      <c r="AV806" s="223"/>
      <c r="AW806" s="689"/>
      <c r="AX806" s="223"/>
      <c r="AY806" s="702"/>
      <c r="AZ806" s="677"/>
      <c r="BA806" s="677"/>
      <c r="BB806" s="677"/>
      <c r="BC806" s="702"/>
      <c r="BD806" s="702"/>
      <c r="BE806" s="728"/>
      <c r="BF806" s="838"/>
      <c r="BG806" s="186"/>
      <c r="BH806" s="186"/>
    </row>
    <row r="807" spans="1:60" s="1" customFormat="1" ht="15.75">
      <c r="A807" s="159"/>
      <c r="B807" s="160"/>
      <c r="C807" s="160"/>
      <c r="D807" s="147"/>
      <c r="E807" s="388">
        <v>462</v>
      </c>
      <c r="F807" s="146" t="s">
        <v>77</v>
      </c>
      <c r="G807" s="147" t="s">
        <v>6</v>
      </c>
      <c r="H807" s="147" t="s">
        <v>2</v>
      </c>
      <c r="I807" s="147" t="s">
        <v>5</v>
      </c>
      <c r="J807" s="146" t="s">
        <v>6</v>
      </c>
      <c r="K807" s="147" t="s">
        <v>12</v>
      </c>
      <c r="L807" s="147" t="s">
        <v>12</v>
      </c>
      <c r="M807" s="172" t="s">
        <v>15</v>
      </c>
      <c r="N807" s="160">
        <v>1</v>
      </c>
      <c r="O807" s="160"/>
      <c r="P807" s="717" t="s">
        <v>738</v>
      </c>
      <c r="Q807" s="79" t="s">
        <v>827</v>
      </c>
      <c r="R807" s="103"/>
      <c r="S807" s="103"/>
      <c r="T807" s="103"/>
      <c r="U807" s="115"/>
      <c r="V807" s="115"/>
      <c r="W807" s="115"/>
      <c r="X807" s="103"/>
      <c r="Y807" s="103"/>
      <c r="Z807" s="103"/>
      <c r="AA807" s="103"/>
      <c r="AB807" s="103"/>
      <c r="AC807" s="23"/>
      <c r="AD807" s="23"/>
      <c r="AE807" s="103"/>
      <c r="AF807" s="169"/>
      <c r="AG807" s="169"/>
      <c r="AH807" s="169"/>
      <c r="AI807" s="169"/>
      <c r="AJ807" s="176"/>
      <c r="AK807" s="169"/>
      <c r="AL807" s="223"/>
      <c r="AM807" s="223"/>
      <c r="AN807" s="223"/>
      <c r="AO807" s="223"/>
      <c r="AP807" s="223"/>
      <c r="AQ807" s="223"/>
      <c r="AR807" s="239"/>
      <c r="AS807" s="223"/>
      <c r="AT807" s="721"/>
      <c r="AU807" s="432"/>
      <c r="AV807" s="223"/>
      <c r="AW807" s="689"/>
      <c r="AX807" s="223"/>
      <c r="AY807" s="702"/>
      <c r="AZ807" s="677"/>
      <c r="BA807" s="677"/>
      <c r="BB807" s="677"/>
      <c r="BC807" s="702">
        <v>206</v>
      </c>
      <c r="BD807" s="702">
        <v>206</v>
      </c>
      <c r="BE807" s="731">
        <f aca="true" t="shared" si="250" ref="BE807:BE812">BD807/BC807*100</f>
        <v>100</v>
      </c>
      <c r="BF807" s="832"/>
      <c r="BG807" s="833"/>
      <c r="BH807" s="833"/>
    </row>
    <row r="808" spans="1:60" s="507" customFormat="1" ht="15.75" hidden="1">
      <c r="A808" s="159">
        <v>7</v>
      </c>
      <c r="B808" s="160">
        <v>2</v>
      </c>
      <c r="C808" s="160" t="s">
        <v>11</v>
      </c>
      <c r="D808" s="147" t="s">
        <v>3</v>
      </c>
      <c r="E808" s="388">
        <v>438</v>
      </c>
      <c r="F808" s="146" t="s">
        <v>77</v>
      </c>
      <c r="G808" s="147" t="s">
        <v>6</v>
      </c>
      <c r="H808" s="147" t="s">
        <v>2</v>
      </c>
      <c r="I808" s="147" t="s">
        <v>5</v>
      </c>
      <c r="J808" s="146" t="s">
        <v>6</v>
      </c>
      <c r="K808" s="147" t="s">
        <v>12</v>
      </c>
      <c r="L808" s="147" t="s">
        <v>12</v>
      </c>
      <c r="M808" s="147" t="s">
        <v>32</v>
      </c>
      <c r="N808" s="147"/>
      <c r="O808" s="147"/>
      <c r="P808" s="717">
        <v>41</v>
      </c>
      <c r="Q808" s="79" t="s">
        <v>155</v>
      </c>
      <c r="R808" s="32">
        <v>900</v>
      </c>
      <c r="S808" s="32">
        <v>0</v>
      </c>
      <c r="T808" s="32">
        <v>900</v>
      </c>
      <c r="U808" s="34">
        <v>-887.01</v>
      </c>
      <c r="V808" s="34">
        <v>909.47</v>
      </c>
      <c r="W808" s="143">
        <f>V808/T808</f>
        <v>1.0105222222222223</v>
      </c>
      <c r="X808" s="32">
        <v>100</v>
      </c>
      <c r="Y808" s="32">
        <v>400</v>
      </c>
      <c r="Z808" s="32">
        <v>400</v>
      </c>
      <c r="AA808" s="32">
        <v>500</v>
      </c>
      <c r="AB808" s="32">
        <v>500</v>
      </c>
      <c r="AC808" s="23"/>
      <c r="AD808" s="23"/>
      <c r="AE808" s="32"/>
      <c r="AF808" s="32">
        <v>887.01</v>
      </c>
      <c r="AG808" s="32">
        <f>Z808+AE808</f>
        <v>400</v>
      </c>
      <c r="AH808" s="32">
        <v>201.89</v>
      </c>
      <c r="AI808" s="32">
        <v>682.87</v>
      </c>
      <c r="AJ808" s="67">
        <f>AG808</f>
        <v>400</v>
      </c>
      <c r="AK808" s="32">
        <v>565</v>
      </c>
      <c r="AL808" s="32">
        <v>346.68</v>
      </c>
      <c r="AM808" s="32">
        <v>400</v>
      </c>
      <c r="AN808" s="32">
        <v>400</v>
      </c>
      <c r="AO808" s="32">
        <v>400</v>
      </c>
      <c r="AP808" s="32">
        <v>400</v>
      </c>
      <c r="AQ808" s="32">
        <v>400</v>
      </c>
      <c r="AR808" s="67">
        <v>400</v>
      </c>
      <c r="AS808" s="32">
        <v>407.89</v>
      </c>
      <c r="AT808" s="455">
        <v>400</v>
      </c>
      <c r="AU808" s="432"/>
      <c r="AV808" s="32"/>
      <c r="AW808" s="682"/>
      <c r="AX808" s="32"/>
      <c r="AY808" s="234"/>
      <c r="AZ808" s="32"/>
      <c r="BA808" s="32"/>
      <c r="BB808" s="32"/>
      <c r="BC808" s="234"/>
      <c r="BD808" s="234"/>
      <c r="BE808" s="731" t="e">
        <f t="shared" si="250"/>
        <v>#DIV/0!</v>
      </c>
      <c r="BF808" s="834"/>
      <c r="BG808" s="835"/>
      <c r="BH808" s="835"/>
    </row>
    <row r="809" spans="1:60" s="507" customFormat="1" ht="15.75" hidden="1">
      <c r="A809" s="159"/>
      <c r="B809" s="160"/>
      <c r="C809" s="160"/>
      <c r="D809" s="147"/>
      <c r="E809" s="388"/>
      <c r="F809" s="146" t="s">
        <v>77</v>
      </c>
      <c r="G809" s="147" t="s">
        <v>6</v>
      </c>
      <c r="H809" s="147" t="s">
        <v>2</v>
      </c>
      <c r="I809" s="147" t="s">
        <v>5</v>
      </c>
      <c r="J809" s="146" t="s">
        <v>6</v>
      </c>
      <c r="K809" s="147" t="s">
        <v>12</v>
      </c>
      <c r="L809" s="147" t="s">
        <v>12</v>
      </c>
      <c r="M809" s="147" t="s">
        <v>32</v>
      </c>
      <c r="N809" s="147">
        <v>1</v>
      </c>
      <c r="O809" s="147"/>
      <c r="P809" s="717">
        <v>71</v>
      </c>
      <c r="Q809" s="79" t="s">
        <v>155</v>
      </c>
      <c r="R809" s="32"/>
      <c r="S809" s="32"/>
      <c r="T809" s="32"/>
      <c r="U809" s="34"/>
      <c r="V809" s="34"/>
      <c r="W809" s="143"/>
      <c r="X809" s="32"/>
      <c r="Y809" s="32"/>
      <c r="Z809" s="32"/>
      <c r="AA809" s="32"/>
      <c r="AB809" s="32"/>
      <c r="AC809" s="23"/>
      <c r="AD809" s="23"/>
      <c r="AE809" s="32"/>
      <c r="AF809" s="32"/>
      <c r="AG809" s="32"/>
      <c r="AH809" s="32"/>
      <c r="AI809" s="32"/>
      <c r="AJ809" s="67"/>
      <c r="AK809" s="32"/>
      <c r="AL809" s="32"/>
      <c r="AM809" s="32"/>
      <c r="AN809" s="32"/>
      <c r="AO809" s="32"/>
      <c r="AP809" s="32"/>
      <c r="AQ809" s="32"/>
      <c r="AR809" s="67"/>
      <c r="AS809" s="32"/>
      <c r="AT809" s="455"/>
      <c r="AU809" s="432"/>
      <c r="AV809" s="32">
        <v>289.8</v>
      </c>
      <c r="AW809" s="682">
        <v>96.6</v>
      </c>
      <c r="AX809" s="32">
        <v>65.82</v>
      </c>
      <c r="AY809" s="234"/>
      <c r="AZ809" s="32"/>
      <c r="BA809" s="32"/>
      <c r="BB809" s="32"/>
      <c r="BC809" s="234"/>
      <c r="BD809" s="234"/>
      <c r="BE809" s="731" t="e">
        <f t="shared" si="250"/>
        <v>#DIV/0!</v>
      </c>
      <c r="BF809" s="834"/>
      <c r="BG809" s="835"/>
      <c r="BH809" s="835"/>
    </row>
    <row r="810" spans="1:60" s="507" customFormat="1" ht="15.75">
      <c r="A810" s="159"/>
      <c r="B810" s="160"/>
      <c r="C810" s="160"/>
      <c r="D810" s="147"/>
      <c r="E810" s="388">
        <v>465</v>
      </c>
      <c r="F810" s="146" t="s">
        <v>77</v>
      </c>
      <c r="G810" s="147" t="s">
        <v>6</v>
      </c>
      <c r="H810" s="147" t="s">
        <v>2</v>
      </c>
      <c r="I810" s="147" t="s">
        <v>5</v>
      </c>
      <c r="J810" s="146" t="s">
        <v>6</v>
      </c>
      <c r="K810" s="147" t="s">
        <v>12</v>
      </c>
      <c r="L810" s="147" t="s">
        <v>12</v>
      </c>
      <c r="M810" s="147" t="s">
        <v>32</v>
      </c>
      <c r="N810" s="147">
        <v>1</v>
      </c>
      <c r="O810" s="147"/>
      <c r="P810" s="717" t="s">
        <v>738</v>
      </c>
      <c r="Q810" s="79" t="s">
        <v>826</v>
      </c>
      <c r="R810" s="32"/>
      <c r="S810" s="32"/>
      <c r="T810" s="32"/>
      <c r="U810" s="34"/>
      <c r="V810" s="34"/>
      <c r="W810" s="143"/>
      <c r="X810" s="32"/>
      <c r="Y810" s="32"/>
      <c r="Z810" s="32"/>
      <c r="AA810" s="32"/>
      <c r="AB810" s="32"/>
      <c r="AC810" s="23"/>
      <c r="AD810" s="23"/>
      <c r="AE810" s="32"/>
      <c r="AF810" s="32"/>
      <c r="AG810" s="32"/>
      <c r="AH810" s="32"/>
      <c r="AI810" s="32"/>
      <c r="AJ810" s="67"/>
      <c r="AK810" s="32"/>
      <c r="AL810" s="32"/>
      <c r="AM810" s="32"/>
      <c r="AN810" s="32"/>
      <c r="AO810" s="32"/>
      <c r="AP810" s="32"/>
      <c r="AQ810" s="32"/>
      <c r="AR810" s="67"/>
      <c r="AS810" s="32"/>
      <c r="AT810" s="455"/>
      <c r="AU810" s="432">
        <v>134</v>
      </c>
      <c r="AV810" s="32"/>
      <c r="AW810" s="682">
        <v>0</v>
      </c>
      <c r="AX810" s="32">
        <v>0</v>
      </c>
      <c r="AY810" s="234"/>
      <c r="AZ810" s="32"/>
      <c r="BA810" s="32"/>
      <c r="BB810" s="32"/>
      <c r="BC810" s="234">
        <v>238</v>
      </c>
      <c r="BD810" s="234">
        <v>124.16</v>
      </c>
      <c r="BE810" s="731">
        <f t="shared" si="250"/>
        <v>52.168067226890756</v>
      </c>
      <c r="BF810" s="834"/>
      <c r="BG810" s="835"/>
      <c r="BH810" s="835"/>
    </row>
    <row r="811" spans="1:60" s="1" customFormat="1" ht="15.75" hidden="1">
      <c r="A811" s="159">
        <v>7</v>
      </c>
      <c r="B811" s="160">
        <v>2</v>
      </c>
      <c r="C811" s="160" t="s">
        <v>11</v>
      </c>
      <c r="D811" s="147" t="s">
        <v>3</v>
      </c>
      <c r="E811" s="388">
        <v>440</v>
      </c>
      <c r="F811" s="146" t="s">
        <v>77</v>
      </c>
      <c r="G811" s="147" t="s">
        <v>6</v>
      </c>
      <c r="H811" s="147" t="s">
        <v>2</v>
      </c>
      <c r="I811" s="147" t="s">
        <v>5</v>
      </c>
      <c r="J811" s="275">
        <v>6</v>
      </c>
      <c r="K811" s="147" t="s">
        <v>12</v>
      </c>
      <c r="L811" s="147" t="s">
        <v>12</v>
      </c>
      <c r="M811" s="147" t="s">
        <v>35</v>
      </c>
      <c r="N811" s="147"/>
      <c r="O811" s="147"/>
      <c r="P811" s="378">
        <v>41</v>
      </c>
      <c r="Q811" s="21" t="s">
        <v>156</v>
      </c>
      <c r="R811" s="32"/>
      <c r="S811" s="32"/>
      <c r="T811" s="32"/>
      <c r="U811" s="34"/>
      <c r="V811" s="34"/>
      <c r="W811" s="143" t="e">
        <f>V811/T811</f>
        <v>#DIV/0!</v>
      </c>
      <c r="X811" s="32"/>
      <c r="Y811" s="32">
        <v>0</v>
      </c>
      <c r="Z811" s="32">
        <v>0</v>
      </c>
      <c r="AA811" s="32">
        <v>0</v>
      </c>
      <c r="AB811" s="32">
        <v>0</v>
      </c>
      <c r="AC811" s="23"/>
      <c r="AD811" s="23"/>
      <c r="AE811" s="32"/>
      <c r="AF811" s="32">
        <v>148.11</v>
      </c>
      <c r="AG811" s="32"/>
      <c r="AH811" s="32"/>
      <c r="AI811" s="32"/>
      <c r="AJ811" s="67">
        <f>AG811</f>
        <v>0</v>
      </c>
      <c r="AK811" s="32">
        <v>116</v>
      </c>
      <c r="AL811" s="32">
        <v>115.68</v>
      </c>
      <c r="AM811" s="32">
        <v>120</v>
      </c>
      <c r="AN811" s="32">
        <v>120</v>
      </c>
      <c r="AO811" s="32">
        <v>120</v>
      </c>
      <c r="AP811" s="32">
        <v>120</v>
      </c>
      <c r="AQ811" s="32">
        <v>120</v>
      </c>
      <c r="AR811" s="67">
        <v>250</v>
      </c>
      <c r="AS811" s="32"/>
      <c r="AT811" s="32">
        <v>218</v>
      </c>
      <c r="AU811" s="432"/>
      <c r="AV811" s="32"/>
      <c r="AW811" s="682"/>
      <c r="AX811" s="32"/>
      <c r="AY811" s="234"/>
      <c r="AZ811" s="32"/>
      <c r="BA811" s="32"/>
      <c r="BB811" s="32"/>
      <c r="BC811" s="234"/>
      <c r="BD811" s="234"/>
      <c r="BE811" s="731" t="e">
        <f t="shared" si="250"/>
        <v>#DIV/0!</v>
      </c>
      <c r="BF811" s="833"/>
      <c r="BG811" s="833"/>
      <c r="BH811" s="833"/>
    </row>
    <row r="812" spans="1:60" s="511" customFormat="1" ht="15.75" hidden="1">
      <c r="A812" s="12">
        <v>7</v>
      </c>
      <c r="B812" s="13">
        <v>2</v>
      </c>
      <c r="C812" s="13" t="s">
        <v>11</v>
      </c>
      <c r="D812" s="11" t="s">
        <v>3</v>
      </c>
      <c r="E812" s="388">
        <v>441</v>
      </c>
      <c r="F812" s="10" t="s">
        <v>77</v>
      </c>
      <c r="G812" s="11" t="s">
        <v>6</v>
      </c>
      <c r="H812" s="11" t="s">
        <v>2</v>
      </c>
      <c r="I812" s="11" t="s">
        <v>5</v>
      </c>
      <c r="J812" s="10" t="s">
        <v>6</v>
      </c>
      <c r="K812" s="11" t="s">
        <v>12</v>
      </c>
      <c r="L812" s="11" t="s">
        <v>24</v>
      </c>
      <c r="M812" s="11" t="s">
        <v>19</v>
      </c>
      <c r="N812" s="11"/>
      <c r="O812" s="11"/>
      <c r="P812" s="378">
        <v>41</v>
      </c>
      <c r="Q812" s="79" t="s">
        <v>157</v>
      </c>
      <c r="R812" s="32"/>
      <c r="S812" s="32"/>
      <c r="T812" s="33"/>
      <c r="U812" s="34"/>
      <c r="V812" s="34"/>
      <c r="W812" s="143" t="e">
        <f>V812/T812</f>
        <v>#DIV/0!</v>
      </c>
      <c r="X812" s="32"/>
      <c r="Y812" s="32">
        <v>0</v>
      </c>
      <c r="Z812" s="32">
        <v>0</v>
      </c>
      <c r="AA812" s="32">
        <v>0</v>
      </c>
      <c r="AB812" s="32">
        <v>0</v>
      </c>
      <c r="AC812" s="4"/>
      <c r="AD812" s="4"/>
      <c r="AE812" s="32"/>
      <c r="AF812" s="32">
        <v>77.75</v>
      </c>
      <c r="AG812" s="32"/>
      <c r="AH812" s="32">
        <v>23.4</v>
      </c>
      <c r="AI812" s="32"/>
      <c r="AJ812" s="67">
        <f>AG812</f>
        <v>0</v>
      </c>
      <c r="AK812" s="32">
        <v>119</v>
      </c>
      <c r="AL812" s="32">
        <v>118.8</v>
      </c>
      <c r="AM812" s="32">
        <v>0</v>
      </c>
      <c r="AN812" s="32">
        <v>0</v>
      </c>
      <c r="AO812" s="32">
        <v>0</v>
      </c>
      <c r="AP812" s="32">
        <v>0</v>
      </c>
      <c r="AQ812" s="32">
        <v>160</v>
      </c>
      <c r="AR812" s="67">
        <v>0</v>
      </c>
      <c r="AS812" s="32">
        <v>54</v>
      </c>
      <c r="AT812" s="32">
        <v>50</v>
      </c>
      <c r="AU812" s="432"/>
      <c r="AV812" s="32">
        <v>132.12</v>
      </c>
      <c r="AW812" s="682">
        <v>0</v>
      </c>
      <c r="AX812" s="32"/>
      <c r="AY812" s="234"/>
      <c r="AZ812" s="32"/>
      <c r="BA812" s="32"/>
      <c r="BB812" s="32"/>
      <c r="BC812" s="234"/>
      <c r="BD812" s="234"/>
      <c r="BE812" s="731" t="e">
        <f t="shared" si="250"/>
        <v>#DIV/0!</v>
      </c>
      <c r="BF812" s="831"/>
      <c r="BG812" s="831"/>
      <c r="BH812" s="831"/>
    </row>
    <row r="813" spans="1:60" ht="15.75">
      <c r="A813" s="12">
        <v>7</v>
      </c>
      <c r="B813" s="13">
        <v>2</v>
      </c>
      <c r="C813" s="36" t="s">
        <v>11</v>
      </c>
      <c r="D813" s="37" t="s">
        <v>10</v>
      </c>
      <c r="E813" s="385">
        <v>468</v>
      </c>
      <c r="F813" s="38" t="s">
        <v>77</v>
      </c>
      <c r="G813" s="37" t="s">
        <v>6</v>
      </c>
      <c r="H813" s="37" t="s">
        <v>2</v>
      </c>
      <c r="I813" s="37" t="s">
        <v>5</v>
      </c>
      <c r="J813" s="38" t="s">
        <v>6</v>
      </c>
      <c r="K813" s="37" t="s">
        <v>12</v>
      </c>
      <c r="L813" s="37"/>
      <c r="M813" s="37"/>
      <c r="N813" s="37"/>
      <c r="O813" s="37"/>
      <c r="P813" s="39"/>
      <c r="Q813" s="84" t="s">
        <v>188</v>
      </c>
      <c r="R813" s="40">
        <f>SUM(R808:R812)</f>
        <v>900</v>
      </c>
      <c r="S813" s="40">
        <f>SUM(S808:S812)</f>
        <v>0</v>
      </c>
      <c r="T813" s="40">
        <f>SUM(T808:T812)</f>
        <v>900</v>
      </c>
      <c r="U813" s="40">
        <f>SUM(U808:U812)</f>
        <v>-887.01</v>
      </c>
      <c r="V813" s="41">
        <f>SUM(V808:V812)</f>
        <v>909.47</v>
      </c>
      <c r="W813" s="145">
        <f>V813/T813</f>
        <v>1.0105222222222223</v>
      </c>
      <c r="X813" s="40">
        <f>SUM(X808:X812)</f>
        <v>100</v>
      </c>
      <c r="Y813" s="40">
        <f>SUM(Y808:Y812)</f>
        <v>400</v>
      </c>
      <c r="Z813" s="40">
        <f>SUM(Z808:Z812)</f>
        <v>400</v>
      </c>
      <c r="AA813" s="40">
        <f>SUM(AA808:AA812)</f>
        <v>500</v>
      </c>
      <c r="AB813" s="40">
        <f>SUM(AB808:AB812)</f>
        <v>500</v>
      </c>
      <c r="AE813" s="40">
        <f>SUM(AE808:AE812)</f>
        <v>0</v>
      </c>
      <c r="AF813" s="40">
        <f>SUM(AF808:AF812)</f>
        <v>1112.87</v>
      </c>
      <c r="AG813" s="40">
        <f>SUM(AG808:AG812)</f>
        <v>400</v>
      </c>
      <c r="AH813" s="40">
        <f>SUM(AH806:AH812)</f>
        <v>225.29</v>
      </c>
      <c r="AI813" s="40">
        <f>SUM(AI806:AI812)</f>
        <v>682.87</v>
      </c>
      <c r="AJ813" s="177">
        <f>SUM(AJ808:AJ812)</f>
        <v>400</v>
      </c>
      <c r="AK813" s="40">
        <f aca="true" t="shared" si="251" ref="AK813:AV813">SUM(AK806:AK812)</f>
        <v>800</v>
      </c>
      <c r="AL813" s="40">
        <f t="shared" si="251"/>
        <v>695.15</v>
      </c>
      <c r="AM813" s="40">
        <f t="shared" si="251"/>
        <v>660</v>
      </c>
      <c r="AN813" s="40">
        <f t="shared" si="251"/>
        <v>660</v>
      </c>
      <c r="AO813" s="40">
        <f t="shared" si="251"/>
        <v>660</v>
      </c>
      <c r="AP813" s="40">
        <f t="shared" si="251"/>
        <v>660</v>
      </c>
      <c r="AQ813" s="40">
        <f t="shared" si="251"/>
        <v>820</v>
      </c>
      <c r="AR813" s="177">
        <f t="shared" si="251"/>
        <v>800</v>
      </c>
      <c r="AS813" s="40">
        <f t="shared" si="251"/>
        <v>461.89</v>
      </c>
      <c r="AT813" s="40">
        <f t="shared" si="251"/>
        <v>818</v>
      </c>
      <c r="AU813" s="40">
        <f t="shared" si="251"/>
        <v>134</v>
      </c>
      <c r="AV813" s="40">
        <f t="shared" si="251"/>
        <v>421.92</v>
      </c>
      <c r="AW813" s="40"/>
      <c r="AX813" s="40">
        <f>SUM(AX806:AX812)</f>
        <v>65.82</v>
      </c>
      <c r="AY813" s="40">
        <f aca="true" t="shared" si="252" ref="AY813:BH813">SUM(AY806:AY812)</f>
        <v>0</v>
      </c>
      <c r="AZ813" s="40">
        <f t="shared" si="252"/>
        <v>0</v>
      </c>
      <c r="BA813" s="40">
        <f t="shared" si="252"/>
        <v>0</v>
      </c>
      <c r="BB813" s="40">
        <f t="shared" si="252"/>
        <v>0</v>
      </c>
      <c r="BC813" s="40">
        <f t="shared" si="252"/>
        <v>444</v>
      </c>
      <c r="BD813" s="40">
        <f t="shared" si="252"/>
        <v>330.15999999999997</v>
      </c>
      <c r="BE813" s="40" t="e">
        <f t="shared" si="252"/>
        <v>#DIV/0!</v>
      </c>
      <c r="BF813" s="40">
        <f t="shared" si="252"/>
        <v>0</v>
      </c>
      <c r="BG813" s="40">
        <f t="shared" si="252"/>
        <v>0</v>
      </c>
      <c r="BH813" s="40">
        <f t="shared" si="252"/>
        <v>0</v>
      </c>
    </row>
    <row r="814" spans="1:60" ht="15.75">
      <c r="A814" s="89" t="s">
        <v>186</v>
      </c>
      <c r="B814" s="90"/>
      <c r="C814" s="90"/>
      <c r="D814" s="91"/>
      <c r="E814" s="722">
        <v>469</v>
      </c>
      <c r="F814" s="901" t="s">
        <v>186</v>
      </c>
      <c r="G814" s="902"/>
      <c r="H814" s="902"/>
      <c r="I814" s="903"/>
      <c r="J814" s="901" t="s">
        <v>265</v>
      </c>
      <c r="K814" s="902"/>
      <c r="L814" s="902"/>
      <c r="M814" s="902"/>
      <c r="N814" s="902"/>
      <c r="O814" s="902"/>
      <c r="P814" s="903"/>
      <c r="Q814" s="126" t="s">
        <v>266</v>
      </c>
      <c r="R814" s="92">
        <f>R813</f>
        <v>900</v>
      </c>
      <c r="S814" s="92">
        <f>S813</f>
        <v>0</v>
      </c>
      <c r="T814" s="92">
        <f>T813</f>
        <v>900</v>
      </c>
      <c r="U814" s="92">
        <f>U813</f>
        <v>-887.01</v>
      </c>
      <c r="V814" s="93">
        <f>V813</f>
        <v>909.47</v>
      </c>
      <c r="W814" s="152">
        <f>V814/T814</f>
        <v>1.0105222222222223</v>
      </c>
      <c r="X814" s="92">
        <f>X813</f>
        <v>100</v>
      </c>
      <c r="Y814" s="92">
        <f>Y813</f>
        <v>400</v>
      </c>
      <c r="Z814" s="92">
        <f>Z813</f>
        <v>400</v>
      </c>
      <c r="AA814" s="92">
        <f>AA813</f>
        <v>500</v>
      </c>
      <c r="AB814" s="92">
        <f>AB813</f>
        <v>500</v>
      </c>
      <c r="AC814" s="2"/>
      <c r="AD814" s="2"/>
      <c r="AE814" s="92">
        <f aca="true" t="shared" si="253" ref="AE814:AV814">AE813</f>
        <v>0</v>
      </c>
      <c r="AF814" s="92">
        <f t="shared" si="253"/>
        <v>1112.87</v>
      </c>
      <c r="AG814" s="92">
        <f t="shared" si="253"/>
        <v>400</v>
      </c>
      <c r="AH814" s="54">
        <f t="shared" si="253"/>
        <v>225.29</v>
      </c>
      <c r="AI814" s="64">
        <f>AI813</f>
        <v>682.87</v>
      </c>
      <c r="AJ814" s="64">
        <f t="shared" si="253"/>
        <v>400</v>
      </c>
      <c r="AK814" s="64">
        <f t="shared" si="253"/>
        <v>800</v>
      </c>
      <c r="AL814" s="64">
        <f t="shared" si="253"/>
        <v>695.15</v>
      </c>
      <c r="AM814" s="64">
        <f>AM813</f>
        <v>660</v>
      </c>
      <c r="AN814" s="64">
        <f>AN813</f>
        <v>660</v>
      </c>
      <c r="AO814" s="64">
        <f>AO813</f>
        <v>660</v>
      </c>
      <c r="AP814" s="64">
        <f>AP813</f>
        <v>660</v>
      </c>
      <c r="AQ814" s="64">
        <f>AQ813</f>
        <v>820</v>
      </c>
      <c r="AR814" s="54">
        <f t="shared" si="253"/>
        <v>800</v>
      </c>
      <c r="AS814" s="64">
        <f t="shared" si="253"/>
        <v>461.89</v>
      </c>
      <c r="AT814" s="64">
        <f t="shared" si="253"/>
        <v>818</v>
      </c>
      <c r="AU814" s="64">
        <f>AU813</f>
        <v>134</v>
      </c>
      <c r="AV814" s="64">
        <f t="shared" si="253"/>
        <v>421.92</v>
      </c>
      <c r="AW814" s="64"/>
      <c r="AX814" s="64">
        <f>AX813</f>
        <v>65.82</v>
      </c>
      <c r="AY814" s="64">
        <f aca="true" t="shared" si="254" ref="AY814:BH814">AY813</f>
        <v>0</v>
      </c>
      <c r="AZ814" s="64">
        <f t="shared" si="254"/>
        <v>0</v>
      </c>
      <c r="BA814" s="64">
        <f t="shared" si="254"/>
        <v>0</v>
      </c>
      <c r="BB814" s="64">
        <f t="shared" si="254"/>
        <v>0</v>
      </c>
      <c r="BC814" s="64">
        <f t="shared" si="254"/>
        <v>444</v>
      </c>
      <c r="BD814" s="64">
        <f t="shared" si="254"/>
        <v>330.15999999999997</v>
      </c>
      <c r="BE814" s="64" t="e">
        <f t="shared" si="254"/>
        <v>#DIV/0!</v>
      </c>
      <c r="BF814" s="64">
        <f t="shared" si="254"/>
        <v>0</v>
      </c>
      <c r="BG814" s="64">
        <f t="shared" si="254"/>
        <v>0</v>
      </c>
      <c r="BH814" s="64">
        <f t="shared" si="254"/>
        <v>0</v>
      </c>
    </row>
    <row r="815" spans="1:60" ht="10.5" customHeight="1">
      <c r="A815" s="904"/>
      <c r="B815" s="904"/>
      <c r="C815" s="904"/>
      <c r="D815" s="904"/>
      <c r="E815" s="904"/>
      <c r="F815" s="904"/>
      <c r="G815" s="904"/>
      <c r="H815" s="904"/>
      <c r="I815" s="904"/>
      <c r="J815" s="904"/>
      <c r="K815" s="904"/>
      <c r="L815" s="904"/>
      <c r="M815" s="904"/>
      <c r="N815" s="904"/>
      <c r="O815" s="904"/>
      <c r="P815" s="904"/>
      <c r="Q815" s="904"/>
      <c r="R815" s="904"/>
      <c r="S815" s="904"/>
      <c r="T815" s="904"/>
      <c r="U815" s="904"/>
      <c r="V815" s="904"/>
      <c r="W815" s="904"/>
      <c r="X815" s="904"/>
      <c r="Y815" s="904"/>
      <c r="Z815" s="904"/>
      <c r="AA815" s="904"/>
      <c r="AB815" s="904"/>
      <c r="AC815" s="511"/>
      <c r="AD815" s="511"/>
      <c r="AE815" s="511"/>
      <c r="AF815" s="511"/>
      <c r="AG815" s="512"/>
      <c r="AH815" s="512"/>
      <c r="AI815" s="512"/>
      <c r="AJ815" s="513"/>
      <c r="AK815" s="513"/>
      <c r="AL815" s="512"/>
      <c r="AM815" s="512"/>
      <c r="AN815" s="512"/>
      <c r="AO815" s="512"/>
      <c r="AP815" s="512"/>
      <c r="AQ815" s="512"/>
      <c r="AR815" s="513"/>
      <c r="AS815" s="512"/>
      <c r="AT815" s="512"/>
      <c r="AU815" s="512"/>
      <c r="AV815" s="512"/>
      <c r="AW815" s="512"/>
      <c r="AX815" s="512"/>
      <c r="AY815" s="512"/>
      <c r="AZ815" s="512"/>
      <c r="BA815" s="512"/>
      <c r="BB815" s="512"/>
      <c r="BC815" s="512"/>
      <c r="BD815" s="512"/>
      <c r="BE815" s="512"/>
      <c r="BF815" s="512"/>
      <c r="BG815" s="512"/>
      <c r="BH815" s="512"/>
    </row>
    <row r="816" spans="1:60" s="511" customFormat="1" ht="15.75" customHeight="1">
      <c r="A816" s="905" t="s">
        <v>186</v>
      </c>
      <c r="B816" s="906"/>
      <c r="C816" s="906"/>
      <c r="D816" s="906"/>
      <c r="E816" s="906"/>
      <c r="F816" s="906"/>
      <c r="G816" s="906"/>
      <c r="H816" s="906"/>
      <c r="I816" s="907"/>
      <c r="J816" s="901" t="s">
        <v>261</v>
      </c>
      <c r="K816" s="902"/>
      <c r="L816" s="902"/>
      <c r="M816" s="902"/>
      <c r="N816" s="902"/>
      <c r="O816" s="902"/>
      <c r="P816" s="903"/>
      <c r="Q816" s="191" t="s">
        <v>263</v>
      </c>
      <c r="R816" s="135">
        <f>R801+R814</f>
        <v>25960</v>
      </c>
      <c r="S816" s="135">
        <f>S801+S814</f>
        <v>0</v>
      </c>
      <c r="T816" s="135">
        <f>T801+T814</f>
        <v>25960</v>
      </c>
      <c r="U816" s="135">
        <f>U801+U814</f>
        <v>-24766.8</v>
      </c>
      <c r="V816" s="136">
        <f>V801+V814</f>
        <v>16218.659999999998</v>
      </c>
      <c r="W816" s="152">
        <f>V816/T816</f>
        <v>0.6247557781201848</v>
      </c>
      <c r="X816" s="135">
        <f>X801+X814</f>
        <v>100</v>
      </c>
      <c r="Y816" s="135">
        <f>Y801+Y814</f>
        <v>26504</v>
      </c>
      <c r="Z816" s="135">
        <f>Z801+Z814</f>
        <v>26504</v>
      </c>
      <c r="AA816" s="135">
        <f>AA801+AA814</f>
        <v>26604</v>
      </c>
      <c r="AB816" s="135">
        <f>AB801+AB814</f>
        <v>26604</v>
      </c>
      <c r="AC816" s="2"/>
      <c r="AD816" s="2"/>
      <c r="AE816" s="135">
        <f>AE801+AE814</f>
        <v>0</v>
      </c>
      <c r="AF816" s="135">
        <f>AF801+AF814</f>
        <v>24799.550000000003</v>
      </c>
      <c r="AG816" s="135">
        <f>AG801+AG814</f>
        <v>26494</v>
      </c>
      <c r="AH816" s="54" t="e">
        <f>AH801+AH814+#REF!</f>
        <v>#REF!</v>
      </c>
      <c r="AI816" s="64" t="e">
        <f>AI801+AI814+#REF!</f>
        <v>#REF!</v>
      </c>
      <c r="AJ816" s="64" t="e">
        <f>AJ801+AJ814+#REF!</f>
        <v>#REF!</v>
      </c>
      <c r="AK816" s="64" t="e">
        <f>AK801+AK814+#REF!</f>
        <v>#REF!</v>
      </c>
      <c r="AL816" s="64">
        <f>AL801+AL814</f>
        <v>28010.480000000003</v>
      </c>
      <c r="AM816" s="64" t="e">
        <f>AM801+AM814+#REF!</f>
        <v>#REF!</v>
      </c>
      <c r="AN816" s="64" t="e">
        <f>AN801+AN814+#REF!</f>
        <v>#REF!</v>
      </c>
      <c r="AO816" s="64" t="e">
        <f>AO801+AO814+#REF!</f>
        <v>#REF!</v>
      </c>
      <c r="AP816" s="64" t="e">
        <f>AP801+AP814+#REF!</f>
        <v>#REF!</v>
      </c>
      <c r="AQ816" s="64" t="e">
        <f>AQ801+AQ814+#REF!</f>
        <v>#REF!</v>
      </c>
      <c r="AR816" s="54" t="e">
        <f>AR801+AR814+#REF!</f>
        <v>#REF!</v>
      </c>
      <c r="AS816" s="64">
        <f>AS801+AS814</f>
        <v>31497.84</v>
      </c>
      <c r="AT816" s="64">
        <f>AT801+AT814</f>
        <v>34613</v>
      </c>
      <c r="AU816" s="64">
        <f>AU801+AU814</f>
        <v>31001.239999999998</v>
      </c>
      <c r="AV816" s="64">
        <f>AV801+AV814</f>
        <v>31969.989999999998</v>
      </c>
      <c r="AW816" s="64"/>
      <c r="AX816" s="64">
        <f>AX801+AX814</f>
        <v>19558.43</v>
      </c>
      <c r="AY816" s="64">
        <f aca="true" t="shared" si="255" ref="AY816:BH816">AY801+AY814</f>
        <v>46485</v>
      </c>
      <c r="AZ816" s="64">
        <f t="shared" si="255"/>
        <v>32720</v>
      </c>
      <c r="BA816" s="64">
        <f t="shared" si="255"/>
        <v>46485</v>
      </c>
      <c r="BB816" s="64">
        <f t="shared" si="255"/>
        <v>46485</v>
      </c>
      <c r="BC816" s="64">
        <f t="shared" si="255"/>
        <v>50101</v>
      </c>
      <c r="BD816" s="64">
        <f t="shared" si="255"/>
        <v>38096.030000000006</v>
      </c>
      <c r="BE816" s="64" t="e">
        <f t="shared" si="255"/>
        <v>#DIV/0!</v>
      </c>
      <c r="BF816" s="64">
        <f t="shared" si="255"/>
        <v>52284</v>
      </c>
      <c r="BG816" s="64">
        <f t="shared" si="255"/>
        <v>52511</v>
      </c>
      <c r="BH816" s="64">
        <f t="shared" si="255"/>
        <v>52384</v>
      </c>
    </row>
    <row r="817" spans="1:60" ht="10.5" customHeight="1">
      <c r="A817" s="904"/>
      <c r="B817" s="904"/>
      <c r="C817" s="904"/>
      <c r="D817" s="904"/>
      <c r="E817" s="904"/>
      <c r="F817" s="904"/>
      <c r="G817" s="904"/>
      <c r="H817" s="904"/>
      <c r="I817" s="904"/>
      <c r="J817" s="904"/>
      <c r="K817" s="904"/>
      <c r="L817" s="904"/>
      <c r="M817" s="904"/>
      <c r="N817" s="904"/>
      <c r="O817" s="904"/>
      <c r="P817" s="904"/>
      <c r="Q817" s="904"/>
      <c r="R817" s="904"/>
      <c r="S817" s="904"/>
      <c r="T817" s="904"/>
      <c r="U817" s="904"/>
      <c r="V817" s="904"/>
      <c r="W817" s="904"/>
      <c r="X817" s="904"/>
      <c r="Y817" s="904"/>
      <c r="Z817" s="904"/>
      <c r="AA817" s="904"/>
      <c r="AB817" s="904"/>
      <c r="AC817" s="511"/>
      <c r="AD817" s="511"/>
      <c r="AE817" s="511"/>
      <c r="AF817" s="511"/>
      <c r="AG817" s="512"/>
      <c r="AH817" s="512"/>
      <c r="AI817" s="512"/>
      <c r="AJ817" s="513"/>
      <c r="AK817" s="513"/>
      <c r="AL817" s="512"/>
      <c r="AM817" s="512"/>
      <c r="AN817" s="512"/>
      <c r="AO817" s="512"/>
      <c r="AP817" s="512"/>
      <c r="AQ817" s="512"/>
      <c r="AR817" s="513"/>
      <c r="AS817" s="512"/>
      <c r="AT817" s="512"/>
      <c r="AU817" s="512"/>
      <c r="AV817" s="512"/>
      <c r="AW817" s="512"/>
      <c r="AX817" s="512"/>
      <c r="AY817" s="512"/>
      <c r="AZ817" s="512"/>
      <c r="BA817" s="512"/>
      <c r="BB817" s="512"/>
      <c r="BC817" s="512"/>
      <c r="BD817" s="512"/>
      <c r="BE817" s="512"/>
      <c r="BF817" s="512"/>
      <c r="BG817" s="512"/>
      <c r="BH817" s="512"/>
    </row>
    <row r="818" spans="1:60" ht="15.75" customHeight="1">
      <c r="A818" s="937" t="s">
        <v>251</v>
      </c>
      <c r="B818" s="938"/>
      <c r="C818" s="938"/>
      <c r="D818" s="938"/>
      <c r="E818" s="938"/>
      <c r="F818" s="938"/>
      <c r="G818" s="938"/>
      <c r="H818" s="938"/>
      <c r="I818" s="938"/>
      <c r="J818" s="938" t="s">
        <v>246</v>
      </c>
      <c r="K818" s="938"/>
      <c r="L818" s="102"/>
      <c r="M818" s="897" t="s">
        <v>318</v>
      </c>
      <c r="N818" s="897"/>
      <c r="O818" s="897"/>
      <c r="P818" s="897"/>
      <c r="Q818" s="898"/>
      <c r="R818" s="58">
        <f>R756+R816</f>
        <v>139229</v>
      </c>
      <c r="S818" s="58">
        <f>S756+S816</f>
        <v>-9000</v>
      </c>
      <c r="T818" s="58">
        <f>T756+T816</f>
        <v>162479</v>
      </c>
      <c r="U818" s="58">
        <f>U756+U816</f>
        <v>-119297.98</v>
      </c>
      <c r="V818" s="59">
        <f>V756+V816</f>
        <v>113275.69</v>
      </c>
      <c r="W818" s="151">
        <f>V818/T818</f>
        <v>0.6971712652096579</v>
      </c>
      <c r="X818" s="58">
        <f>X756+X816</f>
        <v>-3150</v>
      </c>
      <c r="Y818" s="58">
        <f>Y756+Y816</f>
        <v>130564</v>
      </c>
      <c r="Z818" s="58">
        <f>Z756+Z816</f>
        <v>130564</v>
      </c>
      <c r="AA818" s="58">
        <f>AA756+AA816</f>
        <v>127964</v>
      </c>
      <c r="AB818" s="58">
        <f>AB756+AB816</f>
        <v>127964</v>
      </c>
      <c r="AC818" s="60"/>
      <c r="AD818" s="60"/>
      <c r="AE818" s="58">
        <f aca="true" t="shared" si="256" ref="AE818:AV818">AE756+AE816</f>
        <v>13160</v>
      </c>
      <c r="AF818" s="58">
        <f t="shared" si="256"/>
        <v>114134.58</v>
      </c>
      <c r="AG818" s="58">
        <f t="shared" si="256"/>
        <v>142189</v>
      </c>
      <c r="AH818" s="58" t="e">
        <f t="shared" si="256"/>
        <v>#REF!</v>
      </c>
      <c r="AI818" s="58" t="e">
        <f t="shared" si="256"/>
        <v>#REF!</v>
      </c>
      <c r="AJ818" s="58" t="e">
        <f t="shared" si="256"/>
        <v>#REF!</v>
      </c>
      <c r="AK818" s="58" t="e">
        <f t="shared" si="256"/>
        <v>#REF!</v>
      </c>
      <c r="AL818" s="58">
        <f t="shared" si="256"/>
        <v>147567.83</v>
      </c>
      <c r="AM818" s="58" t="e">
        <f t="shared" si="256"/>
        <v>#REF!</v>
      </c>
      <c r="AN818" s="58" t="e">
        <f t="shared" si="256"/>
        <v>#REF!</v>
      </c>
      <c r="AO818" s="58" t="e">
        <f t="shared" si="256"/>
        <v>#REF!</v>
      </c>
      <c r="AP818" s="58" t="e">
        <f t="shared" si="256"/>
        <v>#REF!</v>
      </c>
      <c r="AQ818" s="58" t="e">
        <f t="shared" si="256"/>
        <v>#REF!</v>
      </c>
      <c r="AR818" s="58" t="e">
        <f t="shared" si="256"/>
        <v>#REF!</v>
      </c>
      <c r="AS818" s="58">
        <f t="shared" si="256"/>
        <v>192201.66</v>
      </c>
      <c r="AT818" s="58">
        <f t="shared" si="256"/>
        <v>170882</v>
      </c>
      <c r="AU818" s="58">
        <f t="shared" si="256"/>
        <v>164344.05</v>
      </c>
      <c r="AV818" s="58">
        <f t="shared" si="256"/>
        <v>174704.40999999997</v>
      </c>
      <c r="AW818" s="58"/>
      <c r="AX818" s="58">
        <f aca="true" t="shared" si="257" ref="AX818:BH818">AX756+AX816</f>
        <v>108440.64000000001</v>
      </c>
      <c r="AY818" s="58">
        <f t="shared" si="257"/>
        <v>189864</v>
      </c>
      <c r="AZ818" s="58">
        <f t="shared" si="257"/>
        <v>171087</v>
      </c>
      <c r="BA818" s="58">
        <f t="shared" si="257"/>
        <v>189864</v>
      </c>
      <c r="BB818" s="58">
        <f t="shared" si="257"/>
        <v>189864</v>
      </c>
      <c r="BC818" s="58">
        <f t="shared" si="257"/>
        <v>193185</v>
      </c>
      <c r="BD818" s="58">
        <f t="shared" si="257"/>
        <v>146295.21</v>
      </c>
      <c r="BE818" s="58" t="e">
        <f t="shared" si="257"/>
        <v>#DIV/0!</v>
      </c>
      <c r="BF818" s="58">
        <f t="shared" si="257"/>
        <v>208712</v>
      </c>
      <c r="BG818" s="58">
        <f t="shared" si="257"/>
        <v>209719</v>
      </c>
      <c r="BH818" s="58">
        <f t="shared" si="257"/>
        <v>209651</v>
      </c>
    </row>
    <row r="819" spans="1:56" ht="10.5" customHeight="1">
      <c r="A819" s="537"/>
      <c r="B819" s="538"/>
      <c r="C819" s="538"/>
      <c r="D819" s="538"/>
      <c r="E819" s="538"/>
      <c r="F819" s="538"/>
      <c r="G819" s="538"/>
      <c r="H819" s="538"/>
      <c r="I819" s="538"/>
      <c r="J819" s="538"/>
      <c r="K819" s="538"/>
      <c r="L819" s="538"/>
      <c r="M819" s="538"/>
      <c r="N819" s="538"/>
      <c r="O819" s="538"/>
      <c r="P819" s="538"/>
      <c r="Q819" s="538"/>
      <c r="R819" s="538"/>
      <c r="S819" s="538"/>
      <c r="T819" s="538"/>
      <c r="U819" s="538"/>
      <c r="V819" s="538"/>
      <c r="W819" s="538"/>
      <c r="X819" s="539"/>
      <c r="Y819" s="538"/>
      <c r="Z819" s="538"/>
      <c r="AA819" s="538"/>
      <c r="AB819" s="538"/>
      <c r="AC819" s="511"/>
      <c r="AD819" s="511"/>
      <c r="AE819" s="538"/>
      <c r="AF819" s="538"/>
      <c r="AG819" s="539"/>
      <c r="AH819" s="539"/>
      <c r="AI819" s="539"/>
      <c r="AJ819" s="540"/>
      <c r="AK819" s="540"/>
      <c r="AL819" s="539"/>
      <c r="AM819" s="539"/>
      <c r="AN819" s="539"/>
      <c r="AO819" s="539"/>
      <c r="AP819" s="539"/>
      <c r="AQ819" s="539"/>
      <c r="AR819" s="540"/>
      <c r="AS819" s="539"/>
      <c r="AT819" s="539"/>
      <c r="AU819" s="540"/>
      <c r="AV819" s="539"/>
      <c r="AW819" s="539"/>
      <c r="AX819" s="539"/>
      <c r="AY819" s="783"/>
      <c r="AZ819" s="539"/>
      <c r="BA819" s="665"/>
      <c r="BB819" s="665"/>
      <c r="BC819" s="783"/>
      <c r="BD819" s="539"/>
    </row>
    <row r="820" spans="1:56" ht="18.75">
      <c r="A820" s="920" t="s">
        <v>267</v>
      </c>
      <c r="B820" s="920"/>
      <c r="C820" s="920"/>
      <c r="D820" s="920"/>
      <c r="E820" s="920"/>
      <c r="F820" s="920"/>
      <c r="G820" s="920"/>
      <c r="H820" s="920"/>
      <c r="I820" s="920"/>
      <c r="J820" s="920"/>
      <c r="K820" s="920"/>
      <c r="L820" s="99"/>
      <c r="M820" s="99" t="s">
        <v>268</v>
      </c>
      <c r="N820" s="99"/>
      <c r="O820" s="99"/>
      <c r="P820" s="99"/>
      <c r="Q820" s="99"/>
      <c r="R820" s="75"/>
      <c r="S820" s="75"/>
      <c r="T820" s="75"/>
      <c r="U820" s="76"/>
      <c r="V820" s="76"/>
      <c r="W820" s="76"/>
      <c r="X820" s="75"/>
      <c r="Y820" s="75"/>
      <c r="Z820" s="75"/>
      <c r="AA820" s="75"/>
      <c r="AB820" s="75"/>
      <c r="AC820" s="74"/>
      <c r="AD820" s="74"/>
      <c r="AE820" s="75"/>
      <c r="AF820" s="75"/>
      <c r="AG820" s="75"/>
      <c r="AH820" s="75"/>
      <c r="AI820" s="75"/>
      <c r="AJ820" s="75"/>
      <c r="AK820" s="75"/>
      <c r="AL820" s="200"/>
      <c r="AM820" s="200"/>
      <c r="AN820" s="200"/>
      <c r="AO820" s="200"/>
      <c r="AP820" s="200"/>
      <c r="AQ820" s="200"/>
      <c r="AR820" s="75"/>
      <c r="AS820" s="200"/>
      <c r="AT820" s="200"/>
      <c r="AU820" s="75"/>
      <c r="AV820" s="75"/>
      <c r="AW820" s="75"/>
      <c r="AX820" s="75"/>
      <c r="AY820" s="774"/>
      <c r="AZ820" s="75"/>
      <c r="BA820" s="75"/>
      <c r="BB820" s="75"/>
      <c r="BC820" s="774"/>
      <c r="BD820" s="75"/>
    </row>
    <row r="821" spans="1:60" s="23" customFormat="1" ht="10.5" customHeight="1">
      <c r="A821" s="504"/>
      <c r="B821" s="504"/>
      <c r="C821" s="504"/>
      <c r="D821" s="504"/>
      <c r="E821" s="504"/>
      <c r="F821" s="504"/>
      <c r="G821" s="504"/>
      <c r="H821" s="504"/>
      <c r="I821" s="504"/>
      <c r="J821" s="507"/>
      <c r="K821" s="504"/>
      <c r="L821" s="504"/>
      <c r="M821" s="504"/>
      <c r="N821" s="504"/>
      <c r="O821" s="504"/>
      <c r="P821" s="504"/>
      <c r="Q821" s="504"/>
      <c r="R821" s="505"/>
      <c r="S821" s="505"/>
      <c r="T821" s="505"/>
      <c r="U821" s="506"/>
      <c r="V821" s="506"/>
      <c r="W821" s="506"/>
      <c r="X821" s="505"/>
      <c r="Y821" s="505"/>
      <c r="Z821" s="505"/>
      <c r="AA821" s="505"/>
      <c r="AB821" s="505"/>
      <c r="AC821" s="507"/>
      <c r="AD821" s="507"/>
      <c r="AE821" s="505"/>
      <c r="AF821" s="505"/>
      <c r="AG821" s="505"/>
      <c r="AH821" s="505"/>
      <c r="AI821" s="505"/>
      <c r="AJ821" s="505"/>
      <c r="AK821" s="505"/>
      <c r="AL821" s="508"/>
      <c r="AM821" s="508"/>
      <c r="AN821" s="508"/>
      <c r="AO821" s="508"/>
      <c r="AP821" s="508"/>
      <c r="AQ821" s="508"/>
      <c r="AR821" s="505"/>
      <c r="AS821" s="508"/>
      <c r="AT821" s="508"/>
      <c r="AU821" s="505"/>
      <c r="AV821" s="505"/>
      <c r="AW821" s="505"/>
      <c r="AX821" s="505"/>
      <c r="AY821" s="775"/>
      <c r="AZ821" s="505"/>
      <c r="BA821" s="505"/>
      <c r="BB821" s="505"/>
      <c r="BC821" s="775"/>
      <c r="BD821" s="505"/>
      <c r="BE821" s="734"/>
      <c r="BF821" s="70"/>
      <c r="BG821" s="70"/>
      <c r="BH821" s="70"/>
    </row>
    <row r="822" spans="1:60" s="23" customFormat="1" ht="18.75" customHeight="1">
      <c r="A822" s="74"/>
      <c r="B822" s="74"/>
      <c r="C822" s="74"/>
      <c r="D822" s="74"/>
      <c r="E822" s="74"/>
      <c r="F822" s="74"/>
      <c r="G822" s="74"/>
      <c r="H822" s="74" t="s">
        <v>269</v>
      </c>
      <c r="I822" s="74"/>
      <c r="J822" s="74"/>
      <c r="K822" s="74"/>
      <c r="L822" s="74"/>
      <c r="M822" s="74"/>
      <c r="N822" s="74"/>
      <c r="O822" s="74"/>
      <c r="P822" s="74"/>
      <c r="Q822" s="74" t="s">
        <v>270</v>
      </c>
      <c r="R822" s="75"/>
      <c r="S822" s="75"/>
      <c r="T822" s="75"/>
      <c r="U822" s="76"/>
      <c r="V822" s="76"/>
      <c r="W822" s="76"/>
      <c r="X822" s="75"/>
      <c r="Y822" s="75"/>
      <c r="Z822" s="75"/>
      <c r="AA822" s="75"/>
      <c r="AB822" s="75"/>
      <c r="AC822" s="74"/>
      <c r="AD822" s="74"/>
      <c r="AE822" s="75"/>
      <c r="AF822" s="75"/>
      <c r="AG822" s="75"/>
      <c r="AH822" s="75"/>
      <c r="AI822" s="75"/>
      <c r="AJ822" s="75"/>
      <c r="AK822" s="75"/>
      <c r="AL822" s="200"/>
      <c r="AM822" s="200"/>
      <c r="AN822" s="200"/>
      <c r="AO822" s="200"/>
      <c r="AP822" s="200"/>
      <c r="AQ822" s="200"/>
      <c r="AR822" s="75"/>
      <c r="AS822" s="200"/>
      <c r="AT822" s="200"/>
      <c r="AU822" s="75"/>
      <c r="AV822" s="75"/>
      <c r="AW822" s="75"/>
      <c r="AX822" s="75"/>
      <c r="AY822" s="774"/>
      <c r="AZ822" s="75"/>
      <c r="BA822" s="75"/>
      <c r="BB822" s="75"/>
      <c r="BC822" s="774"/>
      <c r="BD822" s="75"/>
      <c r="BE822" s="734"/>
      <c r="BF822" s="70"/>
      <c r="BG822" s="70"/>
      <c r="BH822" s="70"/>
    </row>
    <row r="823" spans="1:56" ht="10.5" customHeight="1">
      <c r="A823" s="576"/>
      <c r="B823" s="553"/>
      <c r="C823" s="553"/>
      <c r="D823" s="553"/>
      <c r="E823" s="502"/>
      <c r="F823" s="553"/>
      <c r="G823" s="553"/>
      <c r="H823" s="553"/>
      <c r="I823" s="558"/>
      <c r="J823" s="558"/>
      <c r="K823" s="558"/>
      <c r="L823" s="558"/>
      <c r="M823" s="503"/>
      <c r="N823" s="503"/>
      <c r="O823" s="503"/>
      <c r="P823" s="503"/>
      <c r="Q823" s="504"/>
      <c r="R823" s="505"/>
      <c r="S823" s="505"/>
      <c r="T823" s="505"/>
      <c r="U823" s="506"/>
      <c r="V823" s="506"/>
      <c r="W823" s="506"/>
      <c r="X823" s="505"/>
      <c r="Y823" s="505"/>
      <c r="Z823" s="505"/>
      <c r="AA823" s="505"/>
      <c r="AB823" s="505"/>
      <c r="AC823" s="507"/>
      <c r="AD823" s="507"/>
      <c r="AE823" s="505"/>
      <c r="AF823" s="505"/>
      <c r="AG823" s="505"/>
      <c r="AH823" s="505"/>
      <c r="AI823" s="505"/>
      <c r="AJ823" s="505"/>
      <c r="AK823" s="505"/>
      <c r="AL823" s="508"/>
      <c r="AM823" s="508"/>
      <c r="AN823" s="508"/>
      <c r="AO823" s="508"/>
      <c r="AP823" s="508"/>
      <c r="AQ823" s="508"/>
      <c r="AR823" s="505"/>
      <c r="AS823" s="508"/>
      <c r="AT823" s="508"/>
      <c r="AU823" s="505"/>
      <c r="AV823" s="505"/>
      <c r="AW823" s="505"/>
      <c r="AX823" s="505"/>
      <c r="AY823" s="775"/>
      <c r="AZ823" s="505"/>
      <c r="BA823" s="505"/>
      <c r="BB823" s="505"/>
      <c r="BC823" s="775"/>
      <c r="BD823" s="505"/>
    </row>
    <row r="824" spans="1:60" ht="15.75" customHeight="1">
      <c r="A824" s="14" t="s">
        <v>305</v>
      </c>
      <c r="B824" s="26"/>
      <c r="C824" s="26"/>
      <c r="D824" s="26"/>
      <c r="E824" s="379"/>
      <c r="F824" s="909" t="s">
        <v>305</v>
      </c>
      <c r="G824" s="909"/>
      <c r="H824" s="909"/>
      <c r="I824" s="909"/>
      <c r="J824" s="909"/>
      <c r="K824" s="909"/>
      <c r="L824" s="910"/>
      <c r="M824" s="884" t="s">
        <v>671</v>
      </c>
      <c r="N824" s="884"/>
      <c r="O824" s="884"/>
      <c r="P824" s="884"/>
      <c r="Q824" s="884"/>
      <c r="R824" s="884"/>
      <c r="S824" s="884"/>
      <c r="T824" s="884"/>
      <c r="U824" s="884"/>
      <c r="V824" s="884"/>
      <c r="W824" s="884"/>
      <c r="X824" s="884"/>
      <c r="Y824" s="884"/>
      <c r="Z824" s="884"/>
      <c r="AA824" s="884"/>
      <c r="AB824" s="884"/>
      <c r="AC824" s="884"/>
      <c r="AD824" s="884"/>
      <c r="AE824" s="884"/>
      <c r="AF824" s="884"/>
      <c r="AG824" s="884"/>
      <c r="AH824" s="884"/>
      <c r="AI824" s="884"/>
      <c r="AJ824" s="884"/>
      <c r="AK824" s="884"/>
      <c r="AL824" s="884"/>
      <c r="AM824" s="884"/>
      <c r="AN824" s="884"/>
      <c r="AO824" s="884"/>
      <c r="AP824" s="884"/>
      <c r="AQ824" s="884"/>
      <c r="AR824" s="884"/>
      <c r="AS824" s="884"/>
      <c r="AT824" s="884"/>
      <c r="AU824" s="884"/>
      <c r="AV824" s="884"/>
      <c r="AW824" s="884"/>
      <c r="AX824" s="884"/>
      <c r="AY824" s="884"/>
      <c r="AZ824" s="884"/>
      <c r="BA824" s="884"/>
      <c r="BB824" s="884"/>
      <c r="BC824" s="884"/>
      <c r="BD824" s="884"/>
      <c r="BE824" s="884"/>
      <c r="BF824" s="884"/>
      <c r="BG824" s="884"/>
      <c r="BH824" s="884"/>
    </row>
    <row r="825" spans="1:60" ht="15.75" customHeight="1">
      <c r="A825" s="9" t="s">
        <v>306</v>
      </c>
      <c r="B825" s="5"/>
      <c r="C825" s="5"/>
      <c r="D825" s="5"/>
      <c r="E825" s="379"/>
      <c r="F825" s="958" t="s">
        <v>306</v>
      </c>
      <c r="G825" s="909"/>
      <c r="H825" s="909"/>
      <c r="I825" s="909"/>
      <c r="J825" s="909"/>
      <c r="K825" s="909"/>
      <c r="L825" s="910"/>
      <c r="M825" s="884" t="s">
        <v>672</v>
      </c>
      <c r="N825" s="884"/>
      <c r="O825" s="884"/>
      <c r="P825" s="884"/>
      <c r="Q825" s="884"/>
      <c r="R825" s="884"/>
      <c r="S825" s="884"/>
      <c r="T825" s="884"/>
      <c r="U825" s="884"/>
      <c r="V825" s="884"/>
      <c r="W825" s="884"/>
      <c r="X825" s="884"/>
      <c r="Y825" s="884"/>
      <c r="Z825" s="884"/>
      <c r="AA825" s="884"/>
      <c r="AB825" s="884"/>
      <c r="AC825" s="884"/>
      <c r="AD825" s="884"/>
      <c r="AE825" s="884"/>
      <c r="AF825" s="884"/>
      <c r="AG825" s="884"/>
      <c r="AH825" s="884"/>
      <c r="AI825" s="884"/>
      <c r="AJ825" s="884"/>
      <c r="AK825" s="884"/>
      <c r="AL825" s="884"/>
      <c r="AM825" s="884"/>
      <c r="AN825" s="884"/>
      <c r="AO825" s="884"/>
      <c r="AP825" s="884"/>
      <c r="AQ825" s="884"/>
      <c r="AR825" s="884"/>
      <c r="AS825" s="884"/>
      <c r="AT825" s="884"/>
      <c r="AU825" s="884"/>
      <c r="AV825" s="884"/>
      <c r="AW825" s="884"/>
      <c r="AX825" s="884"/>
      <c r="AY825" s="884"/>
      <c r="AZ825" s="884"/>
      <c r="BA825" s="884"/>
      <c r="BB825" s="884"/>
      <c r="BC825" s="884"/>
      <c r="BD825" s="884"/>
      <c r="BE825" s="884"/>
      <c r="BF825" s="884"/>
      <c r="BG825" s="884"/>
      <c r="BH825" s="884"/>
    </row>
    <row r="826" spans="1:60" ht="15.75" customHeight="1">
      <c r="A826" s="8" t="s">
        <v>307</v>
      </c>
      <c r="B826" s="5"/>
      <c r="C826" s="5"/>
      <c r="D826" s="5"/>
      <c r="E826" s="379"/>
      <c r="F826" s="958" t="s">
        <v>307</v>
      </c>
      <c r="G826" s="909"/>
      <c r="H826" s="909"/>
      <c r="I826" s="909"/>
      <c r="J826" s="909"/>
      <c r="K826" s="909"/>
      <c r="L826" s="910"/>
      <c r="M826" s="884" t="s">
        <v>356</v>
      </c>
      <c r="N826" s="884"/>
      <c r="O826" s="884"/>
      <c r="P826" s="884"/>
      <c r="Q826" s="884"/>
      <c r="R826" s="884"/>
      <c r="S826" s="884"/>
      <c r="T826" s="884"/>
      <c r="U826" s="884"/>
      <c r="V826" s="884"/>
      <c r="W826" s="884"/>
      <c r="X826" s="884"/>
      <c r="Y826" s="884"/>
      <c r="Z826" s="884"/>
      <c r="AA826" s="884"/>
      <c r="AB826" s="884"/>
      <c r="AC826" s="884"/>
      <c r="AD826" s="884"/>
      <c r="AE826" s="884"/>
      <c r="AF826" s="884"/>
      <c r="AG826" s="884"/>
      <c r="AH826" s="884"/>
      <c r="AI826" s="884"/>
      <c r="AJ826" s="884"/>
      <c r="AK826" s="884"/>
      <c r="AL826" s="884"/>
      <c r="AM826" s="884"/>
      <c r="AN826" s="884"/>
      <c r="AO826" s="884"/>
      <c r="AP826" s="884"/>
      <c r="AQ826" s="884"/>
      <c r="AR826" s="884"/>
      <c r="AS826" s="884"/>
      <c r="AT826" s="884"/>
      <c r="AU826" s="884"/>
      <c r="AV826" s="884"/>
      <c r="AW826" s="884"/>
      <c r="AX826" s="884"/>
      <c r="AY826" s="884"/>
      <c r="AZ826" s="884"/>
      <c r="BA826" s="884"/>
      <c r="BB826" s="884"/>
      <c r="BC826" s="884"/>
      <c r="BD826" s="884"/>
      <c r="BE826" s="884"/>
      <c r="BF826" s="884"/>
      <c r="BG826" s="884"/>
      <c r="BH826" s="884"/>
    </row>
    <row r="827" spans="1:56" ht="10.5" customHeight="1">
      <c r="A827" s="552"/>
      <c r="B827" s="553"/>
      <c r="C827" s="553"/>
      <c r="D827" s="553"/>
      <c r="E827" s="502"/>
      <c r="F827" s="578"/>
      <c r="G827" s="578"/>
      <c r="H827" s="578"/>
      <c r="I827" s="578"/>
      <c r="J827" s="578"/>
      <c r="K827" s="578"/>
      <c r="L827" s="578"/>
      <c r="M827" s="521"/>
      <c r="N827" s="521"/>
      <c r="O827" s="521"/>
      <c r="P827" s="521"/>
      <c r="Q827" s="521"/>
      <c r="R827" s="521"/>
      <c r="S827" s="521"/>
      <c r="T827" s="521"/>
      <c r="U827" s="521"/>
      <c r="V827" s="521"/>
      <c r="W827" s="521"/>
      <c r="X827" s="521"/>
      <c r="Y827" s="521"/>
      <c r="Z827" s="521"/>
      <c r="AA827" s="521"/>
      <c r="AB827" s="521"/>
      <c r="AC827" s="521"/>
      <c r="AD827" s="521"/>
      <c r="AE827" s="521"/>
      <c r="AF827" s="521"/>
      <c r="AG827" s="521"/>
      <c r="AH827" s="521"/>
      <c r="AI827" s="521"/>
      <c r="AJ827" s="521"/>
      <c r="AK827" s="521"/>
      <c r="AL827" s="521"/>
      <c r="AM827" s="521"/>
      <c r="AN827" s="521"/>
      <c r="AO827" s="521"/>
      <c r="AP827" s="521"/>
      <c r="AQ827" s="521"/>
      <c r="AR827" s="521"/>
      <c r="AS827" s="521"/>
      <c r="AT827" s="521"/>
      <c r="AU827" s="521"/>
      <c r="AV827" s="579"/>
      <c r="AW827" s="579"/>
      <c r="AX827" s="579"/>
      <c r="AY827" s="791"/>
      <c r="AZ827" s="579"/>
      <c r="BA827" s="574"/>
      <c r="BB827" s="574"/>
      <c r="BC827" s="791"/>
      <c r="BD827" s="579"/>
    </row>
    <row r="828" spans="1:60" s="23" customFormat="1" ht="15.75" hidden="1">
      <c r="A828" s="14"/>
      <c r="B828" s="26"/>
      <c r="C828" s="26"/>
      <c r="D828" s="26"/>
      <c r="E828" s="29"/>
      <c r="F828" s="933"/>
      <c r="G828" s="933"/>
      <c r="H828" s="933"/>
      <c r="I828" s="933"/>
      <c r="J828" s="933"/>
      <c r="K828" s="933"/>
      <c r="L828" s="933"/>
      <c r="M828" s="900"/>
      <c r="N828" s="900"/>
      <c r="O828" s="900"/>
      <c r="P828" s="900"/>
      <c r="Q828" s="900"/>
      <c r="R828" s="900"/>
      <c r="S828" s="900"/>
      <c r="T828" s="900"/>
      <c r="U828" s="900"/>
      <c r="V828" s="900"/>
      <c r="W828" s="900"/>
      <c r="X828" s="900"/>
      <c r="Y828" s="900"/>
      <c r="Z828" s="900"/>
      <c r="AA828" s="900"/>
      <c r="AB828" s="900"/>
      <c r="AC828" s="900"/>
      <c r="AD828" s="900"/>
      <c r="AE828" s="900"/>
      <c r="AF828" s="900"/>
      <c r="AG828" s="900"/>
      <c r="AH828" s="900"/>
      <c r="AI828" s="900"/>
      <c r="AJ828" s="900"/>
      <c r="AK828" s="900"/>
      <c r="AL828" s="900"/>
      <c r="AM828" s="900"/>
      <c r="AN828" s="900"/>
      <c r="AO828" s="900"/>
      <c r="AP828" s="900"/>
      <c r="AQ828" s="900"/>
      <c r="AR828" s="900"/>
      <c r="AS828" s="163"/>
      <c r="AT828" s="163"/>
      <c r="AU828" s="163"/>
      <c r="AV828" s="188"/>
      <c r="AW828" s="188"/>
      <c r="AX828" s="188"/>
      <c r="AY828" s="785"/>
      <c r="AZ828" s="188"/>
      <c r="BA828" s="666"/>
      <c r="BB828" s="666"/>
      <c r="BC828" s="785"/>
      <c r="BD828" s="188"/>
      <c r="BE828" s="734"/>
      <c r="BF828" s="70"/>
      <c r="BG828" s="70"/>
      <c r="BH828" s="70"/>
    </row>
    <row r="829" spans="1:60" s="56" customFormat="1" ht="10.5" customHeight="1" thickBot="1">
      <c r="A829" s="107"/>
      <c r="B829" s="26"/>
      <c r="C829" s="26"/>
      <c r="D829" s="26"/>
      <c r="E829" s="29"/>
      <c r="F829" s="29"/>
      <c r="G829" s="29"/>
      <c r="H829" s="29"/>
      <c r="I829" s="29"/>
      <c r="J829" s="27"/>
      <c r="K829" s="27"/>
      <c r="L829" s="27"/>
      <c r="M829" s="979"/>
      <c r="N829" s="979"/>
      <c r="O829" s="979"/>
      <c r="P829" s="979"/>
      <c r="Q829" s="979"/>
      <c r="R829" s="979"/>
      <c r="S829" s="979"/>
      <c r="T829" s="979"/>
      <c r="U829" s="979"/>
      <c r="V829" s="979"/>
      <c r="W829" s="979"/>
      <c r="X829" s="979"/>
      <c r="Y829" s="979"/>
      <c r="Z829" s="979"/>
      <c r="AA829" s="979"/>
      <c r="AB829" s="979"/>
      <c r="AC829" s="1"/>
      <c r="AD829" s="1"/>
      <c r="AE829" s="1"/>
      <c r="AF829" s="1"/>
      <c r="AG829" s="186"/>
      <c r="AH829" s="186"/>
      <c r="AI829" s="186"/>
      <c r="AJ829" s="186"/>
      <c r="AK829" s="186"/>
      <c r="AL829" s="202"/>
      <c r="AM829" s="202"/>
      <c r="AN829" s="202"/>
      <c r="AO829" s="202"/>
      <c r="AP829" s="431"/>
      <c r="AQ829" s="429"/>
      <c r="AR829" s="186"/>
      <c r="AS829" s="202"/>
      <c r="AT829" s="202"/>
      <c r="AU829" s="186"/>
      <c r="AV829" s="186"/>
      <c r="AW829" s="186"/>
      <c r="AX829" s="186"/>
      <c r="AY829" s="793"/>
      <c r="AZ829" s="186"/>
      <c r="BA829" s="252"/>
      <c r="BB829" s="252"/>
      <c r="BC829" s="793"/>
      <c r="BD829" s="186"/>
      <c r="BE829" s="736"/>
      <c r="BF829" s="179"/>
      <c r="BG829" s="179"/>
      <c r="BH829" s="179"/>
    </row>
    <row r="830" spans="1:60" ht="39" customHeight="1" thickBot="1">
      <c r="A830" s="886" t="s">
        <v>0</v>
      </c>
      <c r="B830" s="886"/>
      <c r="C830" s="886"/>
      <c r="D830" s="10" t="s">
        <v>1</v>
      </c>
      <c r="E830" s="412" t="s">
        <v>574</v>
      </c>
      <c r="F830" s="887" t="s">
        <v>196</v>
      </c>
      <c r="G830" s="888"/>
      <c r="H830" s="888"/>
      <c r="I830" s="889"/>
      <c r="J830" s="890" t="s">
        <v>195</v>
      </c>
      <c r="K830" s="888"/>
      <c r="L830" s="888"/>
      <c r="M830" s="888"/>
      <c r="N830" s="888"/>
      <c r="O830" s="891"/>
      <c r="P830" s="414" t="s">
        <v>311</v>
      </c>
      <c r="Q830" s="413" t="s">
        <v>302</v>
      </c>
      <c r="R830" s="408" t="s">
        <v>377</v>
      </c>
      <c r="S830" s="408" t="s">
        <v>179</v>
      </c>
      <c r="T830" s="408" t="s">
        <v>378</v>
      </c>
      <c r="U830" s="409" t="s">
        <v>180</v>
      </c>
      <c r="V830" s="409" t="s">
        <v>379</v>
      </c>
      <c r="W830" s="409" t="s">
        <v>381</v>
      </c>
      <c r="X830" s="408"/>
      <c r="Y830" s="408" t="s">
        <v>421</v>
      </c>
      <c r="Z830" s="410" t="s">
        <v>427</v>
      </c>
      <c r="AA830" s="408" t="s">
        <v>181</v>
      </c>
      <c r="AB830" s="408" t="s">
        <v>380</v>
      </c>
      <c r="AC830" s="411"/>
      <c r="AD830" s="411"/>
      <c r="AE830" s="410" t="s">
        <v>422</v>
      </c>
      <c r="AF830" s="410" t="s">
        <v>437</v>
      </c>
      <c r="AG830" s="410" t="s">
        <v>436</v>
      </c>
      <c r="AH830" s="415" t="s">
        <v>434</v>
      </c>
      <c r="AI830" s="417" t="s">
        <v>465</v>
      </c>
      <c r="AJ830" s="416" t="s">
        <v>435</v>
      </c>
      <c r="AK830" s="410" t="s">
        <v>507</v>
      </c>
      <c r="AL830" s="415" t="s">
        <v>506</v>
      </c>
      <c r="AM830" s="417" t="s">
        <v>571</v>
      </c>
      <c r="AN830" s="427" t="s">
        <v>577</v>
      </c>
      <c r="AO830" s="417" t="s">
        <v>583</v>
      </c>
      <c r="AP830" s="428" t="s">
        <v>591</v>
      </c>
      <c r="AQ830" s="428" t="s">
        <v>644</v>
      </c>
      <c r="AR830" s="426" t="s">
        <v>650</v>
      </c>
      <c r="AS830" s="417" t="s">
        <v>657</v>
      </c>
      <c r="AT830" s="632" t="s">
        <v>732</v>
      </c>
      <c r="AU830" s="640" t="s">
        <v>850</v>
      </c>
      <c r="AV830" s="640" t="s">
        <v>849</v>
      </c>
      <c r="AW830" s="646" t="s">
        <v>785</v>
      </c>
      <c r="AX830" s="498" t="s">
        <v>758</v>
      </c>
      <c r="AY830" s="766" t="s">
        <v>801</v>
      </c>
      <c r="AZ830" s="767" t="s">
        <v>605</v>
      </c>
      <c r="BA830" s="768" t="s">
        <v>781</v>
      </c>
      <c r="BB830" s="768" t="s">
        <v>782</v>
      </c>
      <c r="BC830" s="766" t="s">
        <v>889</v>
      </c>
      <c r="BD830" s="714" t="s">
        <v>843</v>
      </c>
      <c r="BE830" s="714" t="s">
        <v>836</v>
      </c>
      <c r="BF830" s="816" t="s">
        <v>852</v>
      </c>
      <c r="BG830" s="640" t="s">
        <v>853</v>
      </c>
      <c r="BH830" s="766" t="s">
        <v>854</v>
      </c>
    </row>
    <row r="831" spans="1:60" s="74" customFormat="1" ht="15.75" customHeight="1">
      <c r="A831" s="12">
        <v>8</v>
      </c>
      <c r="B831" s="13">
        <v>1</v>
      </c>
      <c r="C831" s="13"/>
      <c r="D831" s="11" t="s">
        <v>3</v>
      </c>
      <c r="E831" s="189">
        <v>470</v>
      </c>
      <c r="F831" s="10" t="s">
        <v>76</v>
      </c>
      <c r="G831" s="11" t="s">
        <v>5</v>
      </c>
      <c r="H831" s="11" t="s">
        <v>2</v>
      </c>
      <c r="I831" s="11"/>
      <c r="J831" s="10" t="s">
        <v>6</v>
      </c>
      <c r="K831" s="11" t="s">
        <v>12</v>
      </c>
      <c r="L831" s="11" t="s">
        <v>11</v>
      </c>
      <c r="M831" s="11" t="s">
        <v>13</v>
      </c>
      <c r="N831" s="11"/>
      <c r="O831" s="11"/>
      <c r="P831" s="22" t="s">
        <v>7</v>
      </c>
      <c r="Q831" s="79" t="s">
        <v>873</v>
      </c>
      <c r="R831" s="32">
        <v>2050</v>
      </c>
      <c r="S831" s="32">
        <v>0</v>
      </c>
      <c r="T831" s="33">
        <v>2050</v>
      </c>
      <c r="U831" s="34">
        <v>-2041.69</v>
      </c>
      <c r="V831" s="34">
        <v>1771.11</v>
      </c>
      <c r="W831" s="143">
        <f>V831/T831</f>
        <v>0.8639560975609756</v>
      </c>
      <c r="X831" s="32"/>
      <c r="Y831" s="32">
        <v>2100</v>
      </c>
      <c r="Z831" s="32">
        <v>2100</v>
      </c>
      <c r="AA831" s="32">
        <v>2100</v>
      </c>
      <c r="AB831" s="32">
        <v>2100</v>
      </c>
      <c r="AC831" s="4"/>
      <c r="AD831" s="4"/>
      <c r="AE831" s="32"/>
      <c r="AF831" s="32">
        <v>2041.69</v>
      </c>
      <c r="AG831" s="32">
        <f>Z831+AE831</f>
        <v>2100</v>
      </c>
      <c r="AH831" s="32">
        <v>3039.7</v>
      </c>
      <c r="AI831" s="32">
        <v>2679.04</v>
      </c>
      <c r="AJ831" s="67">
        <v>3000</v>
      </c>
      <c r="AK831" s="32">
        <v>2700</v>
      </c>
      <c r="AL831" s="32">
        <v>2762.36</v>
      </c>
      <c r="AM831" s="32">
        <v>2700</v>
      </c>
      <c r="AN831" s="32">
        <v>2700</v>
      </c>
      <c r="AO831" s="32">
        <v>2700</v>
      </c>
      <c r="AP831" s="32">
        <v>2700</v>
      </c>
      <c r="AQ831" s="32">
        <v>2700</v>
      </c>
      <c r="AR831" s="67">
        <f>AM831</f>
        <v>2700</v>
      </c>
      <c r="AS831" s="32">
        <v>2256</v>
      </c>
      <c r="AT831" s="32">
        <v>2700</v>
      </c>
      <c r="AU831" s="32">
        <v>2383</v>
      </c>
      <c r="AV831" s="32">
        <v>2278</v>
      </c>
      <c r="AW831" s="682">
        <v>91.1</v>
      </c>
      <c r="AX831" s="32">
        <v>1518</v>
      </c>
      <c r="AY831" s="430">
        <v>2500</v>
      </c>
      <c r="AZ831" s="119">
        <v>2500</v>
      </c>
      <c r="BA831" s="119">
        <v>2500</v>
      </c>
      <c r="BB831" s="119">
        <v>2500</v>
      </c>
      <c r="BC831" s="430">
        <v>2752</v>
      </c>
      <c r="BD831" s="430">
        <v>2094.59</v>
      </c>
      <c r="BE831" s="731">
        <f aca="true" t="shared" si="258" ref="BE831:BE847">BD831/BC831*100</f>
        <v>76.11155523255815</v>
      </c>
      <c r="BF831" s="824">
        <v>2800</v>
      </c>
      <c r="BG831" s="120">
        <v>2800</v>
      </c>
      <c r="BH831" s="120">
        <v>2800</v>
      </c>
    </row>
    <row r="832" spans="1:60" s="1" customFormat="1" ht="15.75">
      <c r="A832" s="159">
        <v>8</v>
      </c>
      <c r="B832" s="160">
        <v>1</v>
      </c>
      <c r="C832" s="160"/>
      <c r="D832" s="147" t="s">
        <v>3</v>
      </c>
      <c r="E832" s="388">
        <v>471</v>
      </c>
      <c r="F832" s="146" t="s">
        <v>76</v>
      </c>
      <c r="G832" s="147" t="s">
        <v>5</v>
      </c>
      <c r="H832" s="147" t="s">
        <v>2</v>
      </c>
      <c r="I832" s="147"/>
      <c r="J832" s="146" t="s">
        <v>6</v>
      </c>
      <c r="K832" s="147" t="s">
        <v>12</v>
      </c>
      <c r="L832" s="147" t="s">
        <v>11</v>
      </c>
      <c r="M832" s="147" t="s">
        <v>15</v>
      </c>
      <c r="N832" s="147"/>
      <c r="O832" s="147"/>
      <c r="P832" s="148" t="s">
        <v>7</v>
      </c>
      <c r="Q832" s="79" t="s">
        <v>874</v>
      </c>
      <c r="R832" s="32">
        <v>180</v>
      </c>
      <c r="S832" s="32">
        <v>0</v>
      </c>
      <c r="T832" s="32">
        <v>180</v>
      </c>
      <c r="U832" s="34">
        <v>-175.45</v>
      </c>
      <c r="V832" s="34">
        <v>165.65</v>
      </c>
      <c r="W832" s="143">
        <f>V832/T832</f>
        <v>0.9202777777777779</v>
      </c>
      <c r="X832" s="32"/>
      <c r="Y832" s="32">
        <v>200</v>
      </c>
      <c r="Z832" s="32">
        <v>200</v>
      </c>
      <c r="AA832" s="32">
        <v>200</v>
      </c>
      <c r="AB832" s="32">
        <v>200</v>
      </c>
      <c r="AC832" s="23"/>
      <c r="AD832" s="23"/>
      <c r="AE832" s="32"/>
      <c r="AF832" s="32">
        <v>175.45</v>
      </c>
      <c r="AG832" s="32">
        <f>Z832+AE832</f>
        <v>200</v>
      </c>
      <c r="AH832" s="32">
        <v>184.61</v>
      </c>
      <c r="AI832" s="32">
        <v>269.7</v>
      </c>
      <c r="AJ832" s="67">
        <f>AG832</f>
        <v>200</v>
      </c>
      <c r="AK832" s="32">
        <v>300</v>
      </c>
      <c r="AL832" s="32">
        <v>142.72</v>
      </c>
      <c r="AM832" s="32">
        <v>200</v>
      </c>
      <c r="AN832" s="32">
        <v>200</v>
      </c>
      <c r="AO832" s="32">
        <v>200</v>
      </c>
      <c r="AP832" s="32">
        <v>200</v>
      </c>
      <c r="AQ832" s="32">
        <v>200</v>
      </c>
      <c r="AR832" s="67">
        <v>200</v>
      </c>
      <c r="AS832" s="32">
        <v>144.89</v>
      </c>
      <c r="AT832" s="32">
        <v>400</v>
      </c>
      <c r="AU832" s="32">
        <v>232</v>
      </c>
      <c r="AV832" s="32">
        <v>327.58</v>
      </c>
      <c r="AW832" s="682">
        <v>81.9</v>
      </c>
      <c r="AX832" s="32">
        <v>181.44</v>
      </c>
      <c r="AY832" s="234">
        <v>350</v>
      </c>
      <c r="AZ832" s="32">
        <v>300</v>
      </c>
      <c r="BA832" s="32">
        <v>350</v>
      </c>
      <c r="BB832" s="32">
        <v>350</v>
      </c>
      <c r="BC832" s="234">
        <v>350</v>
      </c>
      <c r="BD832" s="234">
        <v>307.62</v>
      </c>
      <c r="BE832" s="731">
        <f t="shared" si="258"/>
        <v>87.89142857142858</v>
      </c>
      <c r="BF832" s="822">
        <v>350</v>
      </c>
      <c r="BG832" s="33">
        <v>350</v>
      </c>
      <c r="BH832" s="120">
        <v>350</v>
      </c>
    </row>
    <row r="833" spans="1:60" s="1" customFormat="1" ht="15.75">
      <c r="A833" s="159"/>
      <c r="B833" s="160"/>
      <c r="C833" s="160"/>
      <c r="D833" s="147"/>
      <c r="E833" s="388"/>
      <c r="F833" s="146" t="s">
        <v>76</v>
      </c>
      <c r="G833" s="147" t="s">
        <v>5</v>
      </c>
      <c r="H833" s="147" t="s">
        <v>2</v>
      </c>
      <c r="I833" s="147"/>
      <c r="J833" s="146" t="s">
        <v>6</v>
      </c>
      <c r="K833" s="147" t="s">
        <v>12</v>
      </c>
      <c r="L833" s="211">
        <v>3</v>
      </c>
      <c r="M833" s="172" t="s">
        <v>19</v>
      </c>
      <c r="N833" s="147"/>
      <c r="O833" s="147"/>
      <c r="P833" s="148" t="s">
        <v>7</v>
      </c>
      <c r="Q833" s="79" t="s">
        <v>875</v>
      </c>
      <c r="R833" s="32"/>
      <c r="S833" s="32"/>
      <c r="T833" s="32"/>
      <c r="U833" s="34"/>
      <c r="V833" s="34"/>
      <c r="W833" s="143"/>
      <c r="X833" s="32"/>
      <c r="Y833" s="32"/>
      <c r="Z833" s="32"/>
      <c r="AA833" s="32"/>
      <c r="AB833" s="32"/>
      <c r="AC833" s="23"/>
      <c r="AD833" s="23"/>
      <c r="AE833" s="32"/>
      <c r="AF833" s="32"/>
      <c r="AG833" s="32"/>
      <c r="AH833" s="32"/>
      <c r="AI833" s="32"/>
      <c r="AJ833" s="67"/>
      <c r="AK833" s="32"/>
      <c r="AL833" s="32"/>
      <c r="AM833" s="32"/>
      <c r="AN833" s="32"/>
      <c r="AO833" s="32"/>
      <c r="AP833" s="32"/>
      <c r="AQ833" s="32"/>
      <c r="AR833" s="67"/>
      <c r="AS833" s="32"/>
      <c r="AT833" s="32"/>
      <c r="AU833" s="32"/>
      <c r="AV833" s="32"/>
      <c r="AW833" s="682"/>
      <c r="AX833" s="32"/>
      <c r="AY833" s="234"/>
      <c r="AZ833" s="32"/>
      <c r="BA833" s="32"/>
      <c r="BB833" s="32"/>
      <c r="BC833" s="234">
        <v>450</v>
      </c>
      <c r="BD833" s="234"/>
      <c r="BE833" s="731"/>
      <c r="BF833" s="822"/>
      <c r="BG833" s="33"/>
      <c r="BH833" s="120"/>
    </row>
    <row r="834" spans="1:60" s="1" customFormat="1" ht="15.75">
      <c r="A834" s="159">
        <v>8</v>
      </c>
      <c r="B834" s="160">
        <v>1</v>
      </c>
      <c r="C834" s="160"/>
      <c r="D834" s="147" t="s">
        <v>3</v>
      </c>
      <c r="E834" s="189">
        <v>472</v>
      </c>
      <c r="F834" s="146" t="s">
        <v>76</v>
      </c>
      <c r="G834" s="147" t="s">
        <v>5</v>
      </c>
      <c r="H834" s="147" t="s">
        <v>2</v>
      </c>
      <c r="I834" s="147"/>
      <c r="J834" s="146" t="s">
        <v>6</v>
      </c>
      <c r="K834" s="147" t="s">
        <v>12</v>
      </c>
      <c r="L834" s="147" t="s">
        <v>12</v>
      </c>
      <c r="M834" s="147" t="s">
        <v>32</v>
      </c>
      <c r="N834" s="147" t="s">
        <v>5</v>
      </c>
      <c r="O834" s="147"/>
      <c r="P834" s="148" t="s">
        <v>7</v>
      </c>
      <c r="Q834" s="79" t="s">
        <v>876</v>
      </c>
      <c r="R834" s="32">
        <v>780</v>
      </c>
      <c r="S834" s="32">
        <v>0</v>
      </c>
      <c r="T834" s="32">
        <v>0</v>
      </c>
      <c r="U834" s="34">
        <v>-780.38</v>
      </c>
      <c r="V834" s="34">
        <v>0</v>
      </c>
      <c r="W834" s="143" t="e">
        <f>V834/T834</f>
        <v>#DIV/0!</v>
      </c>
      <c r="X834" s="32"/>
      <c r="Y834" s="32">
        <v>0</v>
      </c>
      <c r="Z834" s="32">
        <v>0</v>
      </c>
      <c r="AA834" s="32">
        <v>0</v>
      </c>
      <c r="AB834" s="32">
        <v>0</v>
      </c>
      <c r="AC834" s="23"/>
      <c r="AD834" s="23"/>
      <c r="AE834" s="32"/>
      <c r="AF834" s="32">
        <v>907.18</v>
      </c>
      <c r="AG834" s="32">
        <f>Z834+AE834</f>
        <v>0</v>
      </c>
      <c r="AH834" s="32"/>
      <c r="AI834" s="32">
        <v>1003.97</v>
      </c>
      <c r="AJ834" s="67">
        <f>AG834</f>
        <v>0</v>
      </c>
      <c r="AK834" s="32">
        <v>568</v>
      </c>
      <c r="AL834" s="32">
        <v>469.5</v>
      </c>
      <c r="AM834" s="32">
        <v>300</v>
      </c>
      <c r="AN834" s="32">
        <v>300</v>
      </c>
      <c r="AO834" s="32">
        <v>300</v>
      </c>
      <c r="AP834" s="32">
        <v>300</v>
      </c>
      <c r="AQ834" s="32">
        <v>720</v>
      </c>
      <c r="AR834" s="67">
        <f>AM834</f>
        <v>300</v>
      </c>
      <c r="AS834" s="32">
        <v>719.46</v>
      </c>
      <c r="AT834" s="32">
        <v>300</v>
      </c>
      <c r="AU834" s="32">
        <v>269</v>
      </c>
      <c r="AV834" s="32">
        <v>89.01</v>
      </c>
      <c r="AW834" s="682">
        <v>48.6</v>
      </c>
      <c r="AX834" s="32">
        <v>89.01</v>
      </c>
      <c r="AY834" s="234">
        <v>500</v>
      </c>
      <c r="AZ834" s="32">
        <v>500</v>
      </c>
      <c r="BA834" s="32">
        <v>500</v>
      </c>
      <c r="BB834" s="32">
        <v>500</v>
      </c>
      <c r="BC834" s="234"/>
      <c r="BD834" s="234"/>
      <c r="BE834" s="731" t="e">
        <f t="shared" si="258"/>
        <v>#DIV/0!</v>
      </c>
      <c r="BF834" s="822">
        <v>150</v>
      </c>
      <c r="BG834" s="33">
        <v>300</v>
      </c>
      <c r="BH834" s="120">
        <v>300</v>
      </c>
    </row>
    <row r="835" spans="1:60" s="1" customFormat="1" ht="15.75">
      <c r="A835" s="12"/>
      <c r="B835" s="13"/>
      <c r="C835" s="13"/>
      <c r="D835" s="11"/>
      <c r="E835" s="388">
        <v>473</v>
      </c>
      <c r="F835" s="10" t="s">
        <v>76</v>
      </c>
      <c r="G835" s="11" t="s">
        <v>5</v>
      </c>
      <c r="H835" s="11" t="s">
        <v>2</v>
      </c>
      <c r="I835" s="11"/>
      <c r="J835" s="10" t="s">
        <v>6</v>
      </c>
      <c r="K835" s="11" t="s">
        <v>12</v>
      </c>
      <c r="L835" s="154">
        <v>4</v>
      </c>
      <c r="M835" s="11" t="s">
        <v>13</v>
      </c>
      <c r="N835" s="11"/>
      <c r="O835" s="11"/>
      <c r="P835" s="22" t="s">
        <v>7</v>
      </c>
      <c r="Q835" s="79" t="s">
        <v>877</v>
      </c>
      <c r="R835" s="32"/>
      <c r="S835" s="32"/>
      <c r="T835" s="33"/>
      <c r="U835" s="34"/>
      <c r="V835" s="34"/>
      <c r="W835" s="143"/>
      <c r="X835" s="32"/>
      <c r="Y835" s="32"/>
      <c r="Z835" s="32"/>
      <c r="AA835" s="32"/>
      <c r="AB835" s="32"/>
      <c r="AC835" s="4"/>
      <c r="AD835" s="4"/>
      <c r="AE835" s="32"/>
      <c r="AF835" s="32"/>
      <c r="AG835" s="32"/>
      <c r="AH835" s="32"/>
      <c r="AI835" s="32">
        <v>29.99</v>
      </c>
      <c r="AJ835" s="67"/>
      <c r="AK835" s="32">
        <v>132</v>
      </c>
      <c r="AL835" s="32">
        <v>132</v>
      </c>
      <c r="AM835" s="32">
        <v>300</v>
      </c>
      <c r="AN835" s="32">
        <v>300</v>
      </c>
      <c r="AO835" s="32">
        <v>300</v>
      </c>
      <c r="AP835" s="32">
        <v>300</v>
      </c>
      <c r="AQ835" s="32">
        <v>300</v>
      </c>
      <c r="AR835" s="67">
        <f>AM835</f>
        <v>300</v>
      </c>
      <c r="AS835" s="32">
        <v>184</v>
      </c>
      <c r="AT835" s="32">
        <v>300</v>
      </c>
      <c r="AU835" s="32">
        <v>329.99</v>
      </c>
      <c r="AV835" s="32">
        <v>282.49</v>
      </c>
      <c r="AW835" s="682">
        <v>94.2</v>
      </c>
      <c r="AX835" s="32">
        <v>205.5</v>
      </c>
      <c r="AY835" s="234">
        <v>300</v>
      </c>
      <c r="AZ835" s="32">
        <v>300</v>
      </c>
      <c r="BA835" s="32">
        <v>300</v>
      </c>
      <c r="BB835" s="32">
        <v>300</v>
      </c>
      <c r="BC835" s="234">
        <v>440</v>
      </c>
      <c r="BD835" s="234">
        <v>364.03</v>
      </c>
      <c r="BE835" s="731">
        <f t="shared" si="258"/>
        <v>82.73409090909091</v>
      </c>
      <c r="BF835" s="822">
        <v>400</v>
      </c>
      <c r="BG835" s="33">
        <v>400</v>
      </c>
      <c r="BH835" s="120">
        <v>400</v>
      </c>
    </row>
    <row r="836" spans="1:60" s="1" customFormat="1" ht="15.75" customHeight="1">
      <c r="A836" s="12"/>
      <c r="B836" s="13"/>
      <c r="C836" s="13"/>
      <c r="D836" s="11"/>
      <c r="E836" s="189">
        <v>474</v>
      </c>
      <c r="F836" s="10" t="s">
        <v>76</v>
      </c>
      <c r="G836" s="11" t="s">
        <v>5</v>
      </c>
      <c r="H836" s="11" t="s">
        <v>2</v>
      </c>
      <c r="I836" s="11"/>
      <c r="J836" s="10" t="s">
        <v>6</v>
      </c>
      <c r="K836" s="11" t="s">
        <v>12</v>
      </c>
      <c r="L836" s="154">
        <v>5</v>
      </c>
      <c r="M836" s="144" t="s">
        <v>19</v>
      </c>
      <c r="N836" s="11"/>
      <c r="O836" s="11"/>
      <c r="P836" s="22" t="s">
        <v>7</v>
      </c>
      <c r="Q836" s="79" t="s">
        <v>878</v>
      </c>
      <c r="R836" s="32"/>
      <c r="S836" s="32"/>
      <c r="T836" s="33"/>
      <c r="U836" s="34"/>
      <c r="V836" s="34"/>
      <c r="W836" s="143"/>
      <c r="X836" s="32"/>
      <c r="Y836" s="32"/>
      <c r="Z836" s="32"/>
      <c r="AA836" s="32"/>
      <c r="AB836" s="32"/>
      <c r="AC836" s="4"/>
      <c r="AD836" s="4"/>
      <c r="AE836" s="32"/>
      <c r="AF836" s="32"/>
      <c r="AG836" s="32"/>
      <c r="AH836" s="32"/>
      <c r="AI836" s="32"/>
      <c r="AJ836" s="67"/>
      <c r="AK836" s="32"/>
      <c r="AL836" s="32"/>
      <c r="AM836" s="32">
        <v>0</v>
      </c>
      <c r="AN836" s="32"/>
      <c r="AO836" s="32"/>
      <c r="AP836" s="32"/>
      <c r="AQ836" s="32">
        <v>0</v>
      </c>
      <c r="AR836" s="67">
        <v>400</v>
      </c>
      <c r="AS836" s="32"/>
      <c r="AT836" s="32">
        <v>400</v>
      </c>
      <c r="AU836" s="32">
        <v>369.68</v>
      </c>
      <c r="AV836" s="32">
        <v>516.4</v>
      </c>
      <c r="AW836" s="682">
        <v>99.9</v>
      </c>
      <c r="AX836" s="32">
        <v>300.08</v>
      </c>
      <c r="AY836" s="234">
        <v>200</v>
      </c>
      <c r="AZ836" s="32">
        <v>200</v>
      </c>
      <c r="BA836" s="32">
        <v>200</v>
      </c>
      <c r="BB836" s="32">
        <v>200</v>
      </c>
      <c r="BC836" s="234">
        <v>259.82</v>
      </c>
      <c r="BD836" s="234">
        <v>259.82</v>
      </c>
      <c r="BE836" s="731">
        <f t="shared" si="258"/>
        <v>100</v>
      </c>
      <c r="BF836" s="822">
        <v>250</v>
      </c>
      <c r="BG836" s="33">
        <v>250</v>
      </c>
      <c r="BH836" s="120">
        <v>250</v>
      </c>
    </row>
    <row r="837" spans="1:60" s="1" customFormat="1" ht="15.75" customHeight="1" hidden="1">
      <c r="A837" s="12"/>
      <c r="B837" s="13"/>
      <c r="C837" s="13"/>
      <c r="D837" s="11"/>
      <c r="E837" s="388">
        <v>475</v>
      </c>
      <c r="F837" s="10" t="s">
        <v>76</v>
      </c>
      <c r="G837" s="11" t="s">
        <v>5</v>
      </c>
      <c r="H837" s="11" t="s">
        <v>2</v>
      </c>
      <c r="I837" s="11"/>
      <c r="J837" s="10" t="s">
        <v>6</v>
      </c>
      <c r="K837" s="11" t="s">
        <v>12</v>
      </c>
      <c r="L837" s="154">
        <v>5</v>
      </c>
      <c r="M837" s="11" t="s">
        <v>32</v>
      </c>
      <c r="N837" s="11"/>
      <c r="O837" s="11"/>
      <c r="P837" s="22" t="s">
        <v>7</v>
      </c>
      <c r="Q837" s="79" t="s">
        <v>441</v>
      </c>
      <c r="R837" s="32"/>
      <c r="S837" s="32"/>
      <c r="T837" s="33"/>
      <c r="U837" s="34"/>
      <c r="V837" s="34"/>
      <c r="W837" s="143"/>
      <c r="X837" s="32"/>
      <c r="Y837" s="32"/>
      <c r="Z837" s="32"/>
      <c r="AA837" s="32"/>
      <c r="AB837" s="32"/>
      <c r="AC837" s="4"/>
      <c r="AD837" s="4"/>
      <c r="AE837" s="32"/>
      <c r="AF837" s="32"/>
      <c r="AG837" s="32"/>
      <c r="AH837" s="32"/>
      <c r="AI837" s="32"/>
      <c r="AJ837" s="67"/>
      <c r="AK837" s="32"/>
      <c r="AL837" s="32"/>
      <c r="AM837" s="32">
        <v>0</v>
      </c>
      <c r="AN837" s="32">
        <v>0</v>
      </c>
      <c r="AO837" s="32">
        <v>0</v>
      </c>
      <c r="AP837" s="32">
        <v>0</v>
      </c>
      <c r="AQ837" s="32">
        <v>0</v>
      </c>
      <c r="AR837" s="67">
        <v>0</v>
      </c>
      <c r="AS837" s="32"/>
      <c r="AT837" s="32">
        <v>0</v>
      </c>
      <c r="AU837" s="32"/>
      <c r="AV837" s="32"/>
      <c r="AW837" s="682"/>
      <c r="AX837" s="32"/>
      <c r="AY837" s="234"/>
      <c r="AZ837" s="32"/>
      <c r="BA837" s="32"/>
      <c r="BB837" s="32"/>
      <c r="BC837" s="234"/>
      <c r="BD837" s="234"/>
      <c r="BE837" s="731" t="e">
        <f t="shared" si="258"/>
        <v>#DIV/0!</v>
      </c>
      <c r="BF837" s="822"/>
      <c r="BG837" s="33"/>
      <c r="BH837" s="120"/>
    </row>
    <row r="838" spans="1:60" s="1" customFormat="1" ht="15.75" customHeight="1">
      <c r="A838" s="12">
        <v>8</v>
      </c>
      <c r="B838" s="13">
        <v>1</v>
      </c>
      <c r="C838" s="13"/>
      <c r="D838" s="11" t="s">
        <v>3</v>
      </c>
      <c r="E838" s="189">
        <v>476</v>
      </c>
      <c r="F838" s="10" t="s">
        <v>76</v>
      </c>
      <c r="G838" s="11" t="s">
        <v>5</v>
      </c>
      <c r="H838" s="11" t="s">
        <v>2</v>
      </c>
      <c r="I838" s="11"/>
      <c r="J838" s="10" t="s">
        <v>6</v>
      </c>
      <c r="K838" s="11" t="s">
        <v>12</v>
      </c>
      <c r="L838" s="11" t="s">
        <v>6</v>
      </c>
      <c r="M838" s="11" t="s">
        <v>13</v>
      </c>
      <c r="N838" s="11"/>
      <c r="O838" s="11"/>
      <c r="P838" s="22" t="s">
        <v>7</v>
      </c>
      <c r="Q838" s="79" t="s">
        <v>879</v>
      </c>
      <c r="R838" s="32">
        <v>390</v>
      </c>
      <c r="S838" s="32">
        <v>0</v>
      </c>
      <c r="T838" s="33">
        <v>390</v>
      </c>
      <c r="U838" s="34">
        <v>-389.05</v>
      </c>
      <c r="V838" s="34">
        <v>346.44</v>
      </c>
      <c r="W838" s="143">
        <f aca="true" t="shared" si="259" ref="W838:W849">V838/T838</f>
        <v>0.8883076923076924</v>
      </c>
      <c r="X838" s="32"/>
      <c r="Y838" s="32">
        <v>390</v>
      </c>
      <c r="Z838" s="32">
        <v>390</v>
      </c>
      <c r="AA838" s="32">
        <v>390</v>
      </c>
      <c r="AB838" s="32">
        <v>390</v>
      </c>
      <c r="AC838" s="4"/>
      <c r="AD838" s="4"/>
      <c r="AE838" s="32"/>
      <c r="AF838" s="32">
        <v>389.05</v>
      </c>
      <c r="AG838" s="32">
        <f>Z838+AE838</f>
        <v>390</v>
      </c>
      <c r="AH838" s="32">
        <v>380.22</v>
      </c>
      <c r="AI838" s="32">
        <v>395.22</v>
      </c>
      <c r="AJ838" s="67">
        <f>AG838</f>
        <v>390</v>
      </c>
      <c r="AK838" s="32">
        <f>AJ838</f>
        <v>390</v>
      </c>
      <c r="AL838" s="32">
        <v>352.29</v>
      </c>
      <c r="AM838" s="32">
        <f>AK838</f>
        <v>390</v>
      </c>
      <c r="AN838" s="32">
        <f>AM838</f>
        <v>390</v>
      </c>
      <c r="AO838" s="32">
        <f>AN838</f>
        <v>390</v>
      </c>
      <c r="AP838" s="32">
        <f>AO838</f>
        <v>390</v>
      </c>
      <c r="AQ838" s="32">
        <v>462</v>
      </c>
      <c r="AR838" s="67">
        <f>AM838</f>
        <v>390</v>
      </c>
      <c r="AS838" s="32">
        <v>461.6</v>
      </c>
      <c r="AT838" s="32">
        <v>390</v>
      </c>
      <c r="AU838" s="32">
        <v>474.76</v>
      </c>
      <c r="AV838" s="32">
        <v>445.92</v>
      </c>
      <c r="AW838" s="682">
        <v>89.2</v>
      </c>
      <c r="AX838" s="32">
        <v>445.92</v>
      </c>
      <c r="AY838" s="234">
        <v>500</v>
      </c>
      <c r="AZ838" s="32">
        <v>500</v>
      </c>
      <c r="BA838" s="32">
        <v>500</v>
      </c>
      <c r="BB838" s="32">
        <v>500</v>
      </c>
      <c r="BC838" s="234">
        <v>500</v>
      </c>
      <c r="BD838" s="234">
        <v>445.92</v>
      </c>
      <c r="BE838" s="731">
        <f t="shared" si="258"/>
        <v>89.18400000000001</v>
      </c>
      <c r="BF838" s="822">
        <v>500</v>
      </c>
      <c r="BG838" s="33">
        <v>500</v>
      </c>
      <c r="BH838" s="120">
        <v>500</v>
      </c>
    </row>
    <row r="839" spans="1:60" s="507" customFormat="1" ht="15.75" customHeight="1" hidden="1">
      <c r="A839" s="12">
        <v>8</v>
      </c>
      <c r="B839" s="13">
        <v>1</v>
      </c>
      <c r="C839" s="13"/>
      <c r="D839" s="11" t="s">
        <v>3</v>
      </c>
      <c r="E839" s="388">
        <v>477</v>
      </c>
      <c r="F839" s="10" t="s">
        <v>76</v>
      </c>
      <c r="G839" s="11" t="s">
        <v>5</v>
      </c>
      <c r="H839" s="11" t="s">
        <v>2</v>
      </c>
      <c r="I839" s="11"/>
      <c r="J839" s="10" t="s">
        <v>6</v>
      </c>
      <c r="K839" s="11" t="s">
        <v>12</v>
      </c>
      <c r="L839" s="11" t="s">
        <v>24</v>
      </c>
      <c r="M839" s="11" t="s">
        <v>19</v>
      </c>
      <c r="N839" s="11"/>
      <c r="O839" s="11"/>
      <c r="P839" s="22" t="s">
        <v>7</v>
      </c>
      <c r="Q839" s="79" t="s">
        <v>159</v>
      </c>
      <c r="R839" s="32">
        <v>1529</v>
      </c>
      <c r="S839" s="32">
        <v>2000</v>
      </c>
      <c r="T839" s="33">
        <v>1789</v>
      </c>
      <c r="U839" s="34">
        <v>-1111</v>
      </c>
      <c r="V839" s="34">
        <v>1785.59</v>
      </c>
      <c r="W839" s="143">
        <f t="shared" si="259"/>
        <v>0.9980939072107322</v>
      </c>
      <c r="X839" s="32"/>
      <c r="Y839" s="32">
        <v>0</v>
      </c>
      <c r="Z839" s="32">
        <v>0</v>
      </c>
      <c r="AA839" s="32">
        <v>0</v>
      </c>
      <c r="AB839" s="32">
        <v>0</v>
      </c>
      <c r="AC839" s="4"/>
      <c r="AD839" s="4"/>
      <c r="AE839" s="32"/>
      <c r="AF839" s="32">
        <v>1111</v>
      </c>
      <c r="AG839" s="32">
        <f>Z839+AE839</f>
        <v>0</v>
      </c>
      <c r="AH839" s="32"/>
      <c r="AI839" s="32">
        <v>406.81</v>
      </c>
      <c r="AJ839" s="67">
        <f>AG839</f>
        <v>0</v>
      </c>
      <c r="AK839" s="32"/>
      <c r="AL839" s="32"/>
      <c r="AM839" s="32">
        <f>AK839</f>
        <v>0</v>
      </c>
      <c r="AN839" s="32">
        <f>AL839</f>
        <v>0</v>
      </c>
      <c r="AO839" s="32">
        <f>AM839</f>
        <v>0</v>
      </c>
      <c r="AP839" s="32">
        <f>AN839</f>
        <v>0</v>
      </c>
      <c r="AQ839" s="32">
        <v>0</v>
      </c>
      <c r="AR839" s="67">
        <f>AM839</f>
        <v>0</v>
      </c>
      <c r="AS839" s="32"/>
      <c r="AT839" s="32">
        <v>0</v>
      </c>
      <c r="AU839" s="32"/>
      <c r="AV839" s="32"/>
      <c r="AW839" s="682"/>
      <c r="AX839" s="32"/>
      <c r="AY839" s="234"/>
      <c r="AZ839" s="32"/>
      <c r="BA839" s="32"/>
      <c r="BB839" s="32"/>
      <c r="BC839" s="234"/>
      <c r="BD839" s="234"/>
      <c r="BE839" s="731" t="e">
        <f t="shared" si="258"/>
        <v>#DIV/0!</v>
      </c>
      <c r="BF839" s="822"/>
      <c r="BG839" s="33"/>
      <c r="BH839" s="120"/>
    </row>
    <row r="840" spans="1:60" s="1" customFormat="1" ht="15.75" customHeight="1">
      <c r="A840" s="159">
        <v>8</v>
      </c>
      <c r="B840" s="160">
        <v>1</v>
      </c>
      <c r="C840" s="160"/>
      <c r="D840" s="147" t="s">
        <v>3</v>
      </c>
      <c r="E840" s="189">
        <v>478</v>
      </c>
      <c r="F840" s="362" t="s">
        <v>76</v>
      </c>
      <c r="G840" s="216" t="s">
        <v>5</v>
      </c>
      <c r="H840" s="216" t="s">
        <v>2</v>
      </c>
      <c r="I840" s="216"/>
      <c r="J840" s="362" t="s">
        <v>6</v>
      </c>
      <c r="K840" s="216" t="s">
        <v>12</v>
      </c>
      <c r="L840" s="216" t="s">
        <v>24</v>
      </c>
      <c r="M840" s="216" t="s">
        <v>67</v>
      </c>
      <c r="N840" s="216"/>
      <c r="O840" s="216"/>
      <c r="P840" s="365" t="s">
        <v>7</v>
      </c>
      <c r="Q840" s="79" t="s">
        <v>880</v>
      </c>
      <c r="R840" s="32">
        <v>180</v>
      </c>
      <c r="S840" s="32">
        <v>0</v>
      </c>
      <c r="T840" s="32">
        <v>180</v>
      </c>
      <c r="U840" s="34">
        <v>-172.52</v>
      </c>
      <c r="V840" s="34">
        <v>145.98</v>
      </c>
      <c r="W840" s="143">
        <f t="shared" si="259"/>
        <v>0.8109999999999999</v>
      </c>
      <c r="X840" s="32"/>
      <c r="Y840" s="32">
        <v>180</v>
      </c>
      <c r="Z840" s="32">
        <v>180</v>
      </c>
      <c r="AA840" s="32">
        <v>180</v>
      </c>
      <c r="AB840" s="32">
        <v>180</v>
      </c>
      <c r="AC840" s="23"/>
      <c r="AD840" s="23"/>
      <c r="AE840" s="32"/>
      <c r="AF840" s="32">
        <v>172.52</v>
      </c>
      <c r="AG840" s="32">
        <f>Z840+AE840</f>
        <v>180</v>
      </c>
      <c r="AH840" s="32">
        <v>162.57</v>
      </c>
      <c r="AI840" s="32">
        <v>172.52</v>
      </c>
      <c r="AJ840" s="67">
        <f>AG840</f>
        <v>180</v>
      </c>
      <c r="AK840" s="32">
        <f>AJ840</f>
        <v>180</v>
      </c>
      <c r="AL840" s="32">
        <v>172.52</v>
      </c>
      <c r="AM840" s="32">
        <f>AK840</f>
        <v>180</v>
      </c>
      <c r="AN840" s="32">
        <f>AM840</f>
        <v>180</v>
      </c>
      <c r="AO840" s="32">
        <f>AN840</f>
        <v>180</v>
      </c>
      <c r="AP840" s="32">
        <f>AO840</f>
        <v>180</v>
      </c>
      <c r="AQ840" s="32">
        <v>180</v>
      </c>
      <c r="AR840" s="67">
        <f>AM840</f>
        <v>180</v>
      </c>
      <c r="AS840" s="32">
        <v>172.52</v>
      </c>
      <c r="AT840" s="32">
        <v>180</v>
      </c>
      <c r="AU840" s="32">
        <v>172</v>
      </c>
      <c r="AV840" s="32">
        <v>175.84</v>
      </c>
      <c r="AW840" s="682">
        <v>97.7</v>
      </c>
      <c r="AX840" s="32">
        <v>116.12</v>
      </c>
      <c r="AY840" s="234">
        <v>180</v>
      </c>
      <c r="AZ840" s="32">
        <v>180</v>
      </c>
      <c r="BA840" s="32">
        <v>180</v>
      </c>
      <c r="BB840" s="32">
        <v>180</v>
      </c>
      <c r="BC840" s="234">
        <v>186</v>
      </c>
      <c r="BD840" s="234">
        <v>56.41</v>
      </c>
      <c r="BE840" s="731">
        <f t="shared" si="258"/>
        <v>30.327956989247312</v>
      </c>
      <c r="BF840" s="822">
        <v>190</v>
      </c>
      <c r="BG840" s="33">
        <v>190</v>
      </c>
      <c r="BH840" s="120">
        <v>190</v>
      </c>
    </row>
    <row r="841" spans="1:60" s="511" customFormat="1" ht="15.75" customHeight="1">
      <c r="A841" s="159">
        <v>8</v>
      </c>
      <c r="B841" s="160">
        <v>1</v>
      </c>
      <c r="C841" s="160"/>
      <c r="D841" s="147" t="s">
        <v>10</v>
      </c>
      <c r="E841" s="385">
        <v>479</v>
      </c>
      <c r="F841" s="212" t="s">
        <v>76</v>
      </c>
      <c r="G841" s="213" t="s">
        <v>5</v>
      </c>
      <c r="H841" s="213" t="s">
        <v>2</v>
      </c>
      <c r="I841" s="342"/>
      <c r="J841" s="212" t="s">
        <v>6</v>
      </c>
      <c r="K841" s="213" t="s">
        <v>12</v>
      </c>
      <c r="L841" s="213"/>
      <c r="M841" s="213"/>
      <c r="N841" s="213"/>
      <c r="O841" s="342"/>
      <c r="P841" s="342"/>
      <c r="Q841" s="342" t="s">
        <v>188</v>
      </c>
      <c r="R841" s="256">
        <f>SUM(R831:R840)</f>
        <v>5109</v>
      </c>
      <c r="S841" s="256">
        <v>2000</v>
      </c>
      <c r="T841" s="256">
        <f>SUM(T831:T840)</f>
        <v>4589</v>
      </c>
      <c r="U841" s="256">
        <v>-4796.89</v>
      </c>
      <c r="V841" s="256">
        <f>SUM(V831:V840)</f>
        <v>4214.7699999999995</v>
      </c>
      <c r="W841" s="256">
        <f t="shared" si="259"/>
        <v>0.9184506428415776</v>
      </c>
      <c r="X841" s="256">
        <f>SUM(X831:X840)</f>
        <v>0</v>
      </c>
      <c r="Y841" s="256">
        <f>SUM(Y831:Y840)</f>
        <v>2870</v>
      </c>
      <c r="Z841" s="256">
        <f>SUM(Z831:Z840)</f>
        <v>2870</v>
      </c>
      <c r="AA841" s="256">
        <f>SUM(AA831:AA840)</f>
        <v>2870</v>
      </c>
      <c r="AB841" s="256">
        <f>SUM(AB831:AB840)</f>
        <v>2870</v>
      </c>
      <c r="AC841" s="256"/>
      <c r="AD841" s="256"/>
      <c r="AE841" s="256">
        <f aca="true" t="shared" si="260" ref="AE841:AV841">SUM(AE831:AE840)</f>
        <v>0</v>
      </c>
      <c r="AF841" s="256">
        <f t="shared" si="260"/>
        <v>4796.89</v>
      </c>
      <c r="AG841" s="256">
        <f t="shared" si="260"/>
        <v>2870</v>
      </c>
      <c r="AH841" s="258">
        <f t="shared" si="260"/>
        <v>3767.1</v>
      </c>
      <c r="AI841" s="258">
        <f>SUM(AI831:AI840)</f>
        <v>4957.250000000001</v>
      </c>
      <c r="AJ841" s="258">
        <f t="shared" si="260"/>
        <v>3770</v>
      </c>
      <c r="AK841" s="258">
        <f t="shared" si="260"/>
        <v>4270</v>
      </c>
      <c r="AL841" s="258">
        <f t="shared" si="260"/>
        <v>4031.39</v>
      </c>
      <c r="AM841" s="258">
        <f>SUM(AM831:AM840)</f>
        <v>4070</v>
      </c>
      <c r="AN841" s="258">
        <f>SUM(AN831:AN840)</f>
        <v>4070</v>
      </c>
      <c r="AO841" s="258">
        <f>SUM(AO831:AO840)</f>
        <v>4070</v>
      </c>
      <c r="AP841" s="258">
        <f>SUM(AP831:AP840)</f>
        <v>4070</v>
      </c>
      <c r="AQ841" s="258">
        <f>SUM(AQ831:AQ840)</f>
        <v>4562</v>
      </c>
      <c r="AR841" s="262">
        <f t="shared" si="260"/>
        <v>4470</v>
      </c>
      <c r="AS841" s="258">
        <f t="shared" si="260"/>
        <v>3938.47</v>
      </c>
      <c r="AT841" s="258">
        <f t="shared" si="260"/>
        <v>4670</v>
      </c>
      <c r="AU841" s="258">
        <f>SUM(AU831:AU840)</f>
        <v>4230.429999999999</v>
      </c>
      <c r="AV841" s="258">
        <f t="shared" si="260"/>
        <v>4115.24</v>
      </c>
      <c r="AW841" s="258"/>
      <c r="AX841" s="258">
        <f>SUM(AX831:AX840)</f>
        <v>2856.07</v>
      </c>
      <c r="AY841" s="258">
        <f aca="true" t="shared" si="261" ref="AY841:BH841">SUM(AY831:AY840)</f>
        <v>4530</v>
      </c>
      <c r="AZ841" s="258">
        <f t="shared" si="261"/>
        <v>4480</v>
      </c>
      <c r="BA841" s="258">
        <f t="shared" si="261"/>
        <v>4530</v>
      </c>
      <c r="BB841" s="258">
        <f t="shared" si="261"/>
        <v>4530</v>
      </c>
      <c r="BC841" s="258">
        <f t="shared" si="261"/>
        <v>4937.82</v>
      </c>
      <c r="BD841" s="258">
        <f t="shared" si="261"/>
        <v>3528.39</v>
      </c>
      <c r="BE841" s="258" t="e">
        <f t="shared" si="261"/>
        <v>#DIV/0!</v>
      </c>
      <c r="BF841" s="258">
        <f t="shared" si="261"/>
        <v>4640</v>
      </c>
      <c r="BG841" s="258">
        <f t="shared" si="261"/>
        <v>4790</v>
      </c>
      <c r="BH841" s="258">
        <f t="shared" si="261"/>
        <v>4790</v>
      </c>
    </row>
    <row r="842" spans="1:60" ht="15.75" customHeight="1">
      <c r="A842" s="43">
        <v>8</v>
      </c>
      <c r="B842" s="44">
        <v>1</v>
      </c>
      <c r="C842" s="44"/>
      <c r="D842" s="45" t="s">
        <v>10</v>
      </c>
      <c r="E842" s="385">
        <v>480</v>
      </c>
      <c r="F842" s="212" t="s">
        <v>76</v>
      </c>
      <c r="G842" s="213" t="s">
        <v>5</v>
      </c>
      <c r="H842" s="213" t="s">
        <v>2</v>
      </c>
      <c r="I842" s="342"/>
      <c r="J842" s="212" t="s">
        <v>6</v>
      </c>
      <c r="K842" s="213"/>
      <c r="L842" s="213"/>
      <c r="M842" s="213"/>
      <c r="N842" s="213"/>
      <c r="O842" s="213"/>
      <c r="P842" s="256"/>
      <c r="Q842" s="342" t="s">
        <v>191</v>
      </c>
      <c r="R842" s="256">
        <f>R841</f>
        <v>5109</v>
      </c>
      <c r="S842" s="256">
        <v>2000</v>
      </c>
      <c r="T842" s="256">
        <f>T841</f>
        <v>4589</v>
      </c>
      <c r="U842" s="256">
        <v>-4796.89</v>
      </c>
      <c r="V842" s="256">
        <f>V841</f>
        <v>4214.7699999999995</v>
      </c>
      <c r="W842" s="256">
        <f t="shared" si="259"/>
        <v>0.9184506428415776</v>
      </c>
      <c r="X842" s="256">
        <f>X841</f>
        <v>0</v>
      </c>
      <c r="Y842" s="256">
        <f>Y841</f>
        <v>2870</v>
      </c>
      <c r="Z842" s="256">
        <f>Z841</f>
        <v>2870</v>
      </c>
      <c r="AA842" s="256">
        <f>AA841</f>
        <v>2870</v>
      </c>
      <c r="AB842" s="256">
        <f>AB841</f>
        <v>2870</v>
      </c>
      <c r="AC842" s="256"/>
      <c r="AD842" s="256"/>
      <c r="AE842" s="256">
        <f aca="true" t="shared" si="262" ref="AE842:AV842">AE841</f>
        <v>0</v>
      </c>
      <c r="AF842" s="256">
        <f t="shared" si="262"/>
        <v>4796.89</v>
      </c>
      <c r="AG842" s="256">
        <f t="shared" si="262"/>
        <v>2870</v>
      </c>
      <c r="AH842" s="258">
        <f t="shared" si="262"/>
        <v>3767.1</v>
      </c>
      <c r="AI842" s="258">
        <f>AI841</f>
        <v>4957.250000000001</v>
      </c>
      <c r="AJ842" s="258">
        <f t="shared" si="262"/>
        <v>3770</v>
      </c>
      <c r="AK842" s="258">
        <f t="shared" si="262"/>
        <v>4270</v>
      </c>
      <c r="AL842" s="258">
        <f t="shared" si="262"/>
        <v>4031.39</v>
      </c>
      <c r="AM842" s="258">
        <f>AM841</f>
        <v>4070</v>
      </c>
      <c r="AN842" s="258">
        <f>AN841</f>
        <v>4070</v>
      </c>
      <c r="AO842" s="258">
        <f>AO841</f>
        <v>4070</v>
      </c>
      <c r="AP842" s="258">
        <f>AP841</f>
        <v>4070</v>
      </c>
      <c r="AQ842" s="258">
        <f>AQ841</f>
        <v>4562</v>
      </c>
      <c r="AR842" s="262">
        <f t="shared" si="262"/>
        <v>4470</v>
      </c>
      <c r="AS842" s="258">
        <f t="shared" si="262"/>
        <v>3938.47</v>
      </c>
      <c r="AT842" s="258">
        <f t="shared" si="262"/>
        <v>4670</v>
      </c>
      <c r="AU842" s="258">
        <f>AU841</f>
        <v>4230.429999999999</v>
      </c>
      <c r="AV842" s="258">
        <f t="shared" si="262"/>
        <v>4115.24</v>
      </c>
      <c r="AW842" s="258"/>
      <c r="AX842" s="258">
        <f>AX841</f>
        <v>2856.07</v>
      </c>
      <c r="AY842" s="258">
        <f aca="true" t="shared" si="263" ref="AY842:BH842">AY841</f>
        <v>4530</v>
      </c>
      <c r="AZ842" s="258">
        <f t="shared" si="263"/>
        <v>4480</v>
      </c>
      <c r="BA842" s="258">
        <f t="shared" si="263"/>
        <v>4530</v>
      </c>
      <c r="BB842" s="258">
        <f t="shared" si="263"/>
        <v>4530</v>
      </c>
      <c r="BC842" s="258">
        <f t="shared" si="263"/>
        <v>4937.82</v>
      </c>
      <c r="BD842" s="258">
        <f t="shared" si="263"/>
        <v>3528.39</v>
      </c>
      <c r="BE842" s="258" t="e">
        <f t="shared" si="263"/>
        <v>#DIV/0!</v>
      </c>
      <c r="BF842" s="258">
        <f t="shared" si="263"/>
        <v>4640</v>
      </c>
      <c r="BG842" s="258">
        <f t="shared" si="263"/>
        <v>4790</v>
      </c>
      <c r="BH842" s="258">
        <f t="shared" si="263"/>
        <v>4790</v>
      </c>
    </row>
    <row r="843" spans="1:60" s="23" customFormat="1" ht="15.75" customHeight="1" hidden="1">
      <c r="A843" s="12">
        <v>8</v>
      </c>
      <c r="B843" s="13">
        <v>1</v>
      </c>
      <c r="C843" s="13"/>
      <c r="D843" s="11" t="s">
        <v>3</v>
      </c>
      <c r="E843" s="388">
        <v>481</v>
      </c>
      <c r="F843" s="15" t="s">
        <v>76</v>
      </c>
      <c r="G843" s="16" t="s">
        <v>5</v>
      </c>
      <c r="H843" s="16" t="s">
        <v>2</v>
      </c>
      <c r="I843" s="16"/>
      <c r="J843" s="15" t="s">
        <v>24</v>
      </c>
      <c r="K843" s="16" t="s">
        <v>5</v>
      </c>
      <c r="L843" s="224">
        <v>4</v>
      </c>
      <c r="M843" s="16" t="s">
        <v>19</v>
      </c>
      <c r="N843" s="16"/>
      <c r="O843" s="16"/>
      <c r="P843" s="31" t="s">
        <v>7</v>
      </c>
      <c r="Q843" s="79" t="s">
        <v>526</v>
      </c>
      <c r="R843" s="32">
        <v>0</v>
      </c>
      <c r="S843" s="32">
        <v>0</v>
      </c>
      <c r="T843" s="33">
        <v>4000</v>
      </c>
      <c r="U843" s="34">
        <v>0</v>
      </c>
      <c r="V843" s="34">
        <v>0</v>
      </c>
      <c r="W843" s="143">
        <f t="shared" si="259"/>
        <v>0</v>
      </c>
      <c r="X843" s="32">
        <v>-4000</v>
      </c>
      <c r="Y843" s="32"/>
      <c r="Z843" s="32"/>
      <c r="AA843" s="32">
        <v>0</v>
      </c>
      <c r="AB843" s="32">
        <v>0</v>
      </c>
      <c r="AC843" s="4"/>
      <c r="AD843" s="4"/>
      <c r="AE843" s="32"/>
      <c r="AF843" s="32"/>
      <c r="AG843" s="32"/>
      <c r="AH843" s="32"/>
      <c r="AI843" s="32"/>
      <c r="AJ843" s="67"/>
      <c r="AK843" s="67"/>
      <c r="AL843" s="32"/>
      <c r="AM843" s="32">
        <v>0</v>
      </c>
      <c r="AN843" s="32">
        <v>0</v>
      </c>
      <c r="AO843" s="32">
        <v>0</v>
      </c>
      <c r="AP843" s="32">
        <v>0</v>
      </c>
      <c r="AQ843" s="32">
        <v>0</v>
      </c>
      <c r="AR843" s="67">
        <f>AM843</f>
        <v>0</v>
      </c>
      <c r="AS843" s="32"/>
      <c r="AT843" s="32"/>
      <c r="AU843" s="32"/>
      <c r="AV843" s="32"/>
      <c r="AW843" s="32"/>
      <c r="AX843" s="32"/>
      <c r="AY843" s="234"/>
      <c r="AZ843" s="32"/>
      <c r="BA843" s="32"/>
      <c r="BB843" s="32"/>
      <c r="BC843" s="234"/>
      <c r="BD843" s="32"/>
      <c r="BE843" s="731" t="e">
        <f t="shared" si="258"/>
        <v>#DIV/0!</v>
      </c>
      <c r="BF843" s="32"/>
      <c r="BG843" s="32"/>
      <c r="BH843" s="32"/>
    </row>
    <row r="844" spans="1:60" s="56" customFormat="1" ht="15.75" customHeight="1" hidden="1">
      <c r="A844" s="12">
        <v>8</v>
      </c>
      <c r="B844" s="13">
        <v>1</v>
      </c>
      <c r="C844" s="13"/>
      <c r="D844" s="11" t="s">
        <v>3</v>
      </c>
      <c r="E844" s="189">
        <v>482</v>
      </c>
      <c r="F844" s="10" t="s">
        <v>76</v>
      </c>
      <c r="G844" s="11" t="s">
        <v>5</v>
      </c>
      <c r="H844" s="11" t="s">
        <v>2</v>
      </c>
      <c r="I844" s="11"/>
      <c r="J844" s="10" t="s">
        <v>24</v>
      </c>
      <c r="K844" s="11" t="s">
        <v>5</v>
      </c>
      <c r="L844" s="154">
        <v>4</v>
      </c>
      <c r="M844" s="11" t="s">
        <v>19</v>
      </c>
      <c r="N844" s="11"/>
      <c r="O844" s="11"/>
      <c r="P844" s="341">
        <v>46</v>
      </c>
      <c r="Q844" s="79" t="s">
        <v>526</v>
      </c>
      <c r="R844" s="32">
        <v>0</v>
      </c>
      <c r="S844" s="32">
        <v>0</v>
      </c>
      <c r="T844" s="33">
        <v>4000</v>
      </c>
      <c r="U844" s="34">
        <v>0</v>
      </c>
      <c r="V844" s="34">
        <v>3987.61</v>
      </c>
      <c r="W844" s="143">
        <f>V844/T844</f>
        <v>0.9969025</v>
      </c>
      <c r="X844" s="32">
        <v>4000</v>
      </c>
      <c r="Y844" s="32"/>
      <c r="Z844" s="32"/>
      <c r="AA844" s="32">
        <v>0</v>
      </c>
      <c r="AB844" s="32">
        <v>0</v>
      </c>
      <c r="AC844" s="4"/>
      <c r="AD844" s="4"/>
      <c r="AE844" s="32"/>
      <c r="AF844" s="32"/>
      <c r="AG844" s="32"/>
      <c r="AH844" s="32"/>
      <c r="AI844" s="32"/>
      <c r="AJ844" s="67"/>
      <c r="AK844" s="67"/>
      <c r="AL844" s="32"/>
      <c r="AM844" s="32">
        <v>0</v>
      </c>
      <c r="AN844" s="32">
        <v>0</v>
      </c>
      <c r="AO844" s="32">
        <v>0</v>
      </c>
      <c r="AP844" s="32">
        <v>0</v>
      </c>
      <c r="AQ844" s="32">
        <v>0</v>
      </c>
      <c r="AR844" s="67">
        <f>AM844</f>
        <v>0</v>
      </c>
      <c r="AS844" s="32"/>
      <c r="AT844" s="32"/>
      <c r="AU844" s="32"/>
      <c r="AV844" s="32"/>
      <c r="AW844" s="32"/>
      <c r="AX844" s="32"/>
      <c r="AY844" s="234"/>
      <c r="AZ844" s="32"/>
      <c r="BA844" s="32"/>
      <c r="BB844" s="32"/>
      <c r="BC844" s="234"/>
      <c r="BD844" s="32"/>
      <c r="BE844" s="731" t="e">
        <f t="shared" si="258"/>
        <v>#DIV/0!</v>
      </c>
      <c r="BF844" s="67"/>
      <c r="BG844" s="67"/>
      <c r="BH844" s="67"/>
    </row>
    <row r="845" spans="1:60" s="507" customFormat="1" ht="15.75" customHeight="1" hidden="1">
      <c r="A845" s="12">
        <v>8</v>
      </c>
      <c r="B845" s="13">
        <v>1</v>
      </c>
      <c r="C845" s="13"/>
      <c r="D845" s="11" t="s">
        <v>3</v>
      </c>
      <c r="E845" s="388">
        <v>483</v>
      </c>
      <c r="F845" s="10" t="s">
        <v>76</v>
      </c>
      <c r="G845" s="11" t="s">
        <v>5</v>
      </c>
      <c r="H845" s="11" t="s">
        <v>2</v>
      </c>
      <c r="I845" s="11"/>
      <c r="J845" s="10" t="s">
        <v>24</v>
      </c>
      <c r="K845" s="11" t="s">
        <v>5</v>
      </c>
      <c r="L845" s="154">
        <v>7</v>
      </c>
      <c r="M845" s="11" t="s">
        <v>15</v>
      </c>
      <c r="N845" s="11"/>
      <c r="O845" s="11"/>
      <c r="P845" s="341">
        <v>46</v>
      </c>
      <c r="Q845" s="79" t="s">
        <v>476</v>
      </c>
      <c r="R845" s="32">
        <v>0</v>
      </c>
      <c r="S845" s="32">
        <v>0</v>
      </c>
      <c r="T845" s="33">
        <v>4000</v>
      </c>
      <c r="U845" s="34">
        <v>0</v>
      </c>
      <c r="V845" s="34">
        <v>3987.61</v>
      </c>
      <c r="W845" s="143">
        <f t="shared" si="259"/>
        <v>0.9969025</v>
      </c>
      <c r="X845" s="32">
        <v>4000</v>
      </c>
      <c r="Y845" s="32"/>
      <c r="Z845" s="32"/>
      <c r="AA845" s="32">
        <v>0</v>
      </c>
      <c r="AB845" s="32">
        <v>0</v>
      </c>
      <c r="AC845" s="4"/>
      <c r="AD845" s="4"/>
      <c r="AE845" s="32"/>
      <c r="AF845" s="32"/>
      <c r="AG845" s="32"/>
      <c r="AH845" s="32"/>
      <c r="AI845" s="32">
        <v>2116.45</v>
      </c>
      <c r="AJ845" s="67"/>
      <c r="AK845" s="67"/>
      <c r="AL845" s="32"/>
      <c r="AM845" s="32">
        <v>0</v>
      </c>
      <c r="AN845" s="32">
        <v>0</v>
      </c>
      <c r="AO845" s="32">
        <v>0</v>
      </c>
      <c r="AP845" s="32">
        <v>0</v>
      </c>
      <c r="AQ845" s="32">
        <v>0</v>
      </c>
      <c r="AR845" s="67">
        <f>AM845</f>
        <v>0</v>
      </c>
      <c r="AS845" s="32"/>
      <c r="AT845" s="32"/>
      <c r="AU845" s="32"/>
      <c r="AV845" s="32"/>
      <c r="AW845" s="32"/>
      <c r="AX845" s="32"/>
      <c r="AY845" s="234"/>
      <c r="AZ845" s="32"/>
      <c r="BA845" s="32"/>
      <c r="BB845" s="32"/>
      <c r="BC845" s="234"/>
      <c r="BD845" s="32"/>
      <c r="BE845" s="731" t="e">
        <f t="shared" si="258"/>
        <v>#DIV/0!</v>
      </c>
      <c r="BF845" s="835"/>
      <c r="BG845" s="835"/>
      <c r="BH845" s="835"/>
    </row>
    <row r="846" spans="1:60" s="1" customFormat="1" ht="15.75" customHeight="1" hidden="1">
      <c r="A846" s="12"/>
      <c r="B846" s="13"/>
      <c r="C846" s="13"/>
      <c r="D846" s="11"/>
      <c r="E846" s="189">
        <v>484</v>
      </c>
      <c r="F846" s="10" t="s">
        <v>76</v>
      </c>
      <c r="G846" s="11" t="s">
        <v>5</v>
      </c>
      <c r="H846" s="11" t="s">
        <v>2</v>
      </c>
      <c r="I846" s="11"/>
      <c r="J846" s="10" t="s">
        <v>24</v>
      </c>
      <c r="K846" s="11" t="s">
        <v>5</v>
      </c>
      <c r="L846" s="154">
        <v>7</v>
      </c>
      <c r="M846" s="144" t="s">
        <v>13</v>
      </c>
      <c r="N846" s="11"/>
      <c r="O846" s="11"/>
      <c r="P846" s="378">
        <v>41</v>
      </c>
      <c r="Q846" s="79" t="s">
        <v>623</v>
      </c>
      <c r="R846" s="32"/>
      <c r="S846" s="32"/>
      <c r="T846" s="33"/>
      <c r="U846" s="34"/>
      <c r="V846" s="34"/>
      <c r="W846" s="143"/>
      <c r="X846" s="32"/>
      <c r="Y846" s="32"/>
      <c r="Z846" s="32"/>
      <c r="AA846" s="32"/>
      <c r="AB846" s="32"/>
      <c r="AC846" s="4"/>
      <c r="AD846" s="4"/>
      <c r="AE846" s="32"/>
      <c r="AF846" s="32"/>
      <c r="AG846" s="32"/>
      <c r="AH846" s="32"/>
      <c r="AI846" s="32"/>
      <c r="AJ846" s="67"/>
      <c r="AK846" s="67"/>
      <c r="AL846" s="32"/>
      <c r="AM846" s="32">
        <v>0</v>
      </c>
      <c r="AN846" s="32"/>
      <c r="AO846" s="32"/>
      <c r="AP846" s="32">
        <v>0</v>
      </c>
      <c r="AQ846" s="32">
        <v>0</v>
      </c>
      <c r="AR846" s="67">
        <v>0</v>
      </c>
      <c r="AS846" s="32"/>
      <c r="AT846" s="32"/>
      <c r="AU846" s="32"/>
      <c r="AV846" s="32"/>
      <c r="AW846" s="32"/>
      <c r="AX846" s="32"/>
      <c r="AY846" s="234"/>
      <c r="AZ846" s="32"/>
      <c r="BA846" s="32"/>
      <c r="BB846" s="32"/>
      <c r="BC846" s="234"/>
      <c r="BD846" s="32"/>
      <c r="BE846" s="731" t="e">
        <f t="shared" si="258"/>
        <v>#DIV/0!</v>
      </c>
      <c r="BF846" s="833"/>
      <c r="BG846" s="833"/>
      <c r="BH846" s="833"/>
    </row>
    <row r="847" spans="1:60" s="1" customFormat="1" ht="15.75" customHeight="1" hidden="1">
      <c r="A847" s="12">
        <v>8</v>
      </c>
      <c r="B847" s="13">
        <v>1</v>
      </c>
      <c r="C847" s="13"/>
      <c r="D847" s="11" t="s">
        <v>3</v>
      </c>
      <c r="E847" s="388">
        <v>485</v>
      </c>
      <c r="F847" s="10" t="s">
        <v>76</v>
      </c>
      <c r="G847" s="11" t="s">
        <v>5</v>
      </c>
      <c r="H847" s="11" t="s">
        <v>2</v>
      </c>
      <c r="I847" s="11"/>
      <c r="J847" s="10" t="s">
        <v>24</v>
      </c>
      <c r="K847" s="11" t="s">
        <v>5</v>
      </c>
      <c r="L847" s="11" t="s">
        <v>24</v>
      </c>
      <c r="M847" s="11" t="s">
        <v>15</v>
      </c>
      <c r="N847" s="11"/>
      <c r="O847" s="11"/>
      <c r="P847" s="22" t="s">
        <v>7</v>
      </c>
      <c r="Q847" s="79" t="s">
        <v>398</v>
      </c>
      <c r="R847" s="32">
        <v>600</v>
      </c>
      <c r="S847" s="32">
        <v>0</v>
      </c>
      <c r="T847" s="33">
        <v>600</v>
      </c>
      <c r="U847" s="34">
        <v>0</v>
      </c>
      <c r="V847" s="34">
        <v>0</v>
      </c>
      <c r="W847" s="143">
        <f t="shared" si="259"/>
        <v>0</v>
      </c>
      <c r="X847" s="32">
        <v>-600</v>
      </c>
      <c r="Y847" s="32">
        <v>600</v>
      </c>
      <c r="Z847" s="32">
        <v>600</v>
      </c>
      <c r="AA847" s="32">
        <v>0</v>
      </c>
      <c r="AB847" s="32">
        <v>0</v>
      </c>
      <c r="AC847" s="4"/>
      <c r="AD847" s="4"/>
      <c r="AE847" s="32">
        <v>-600</v>
      </c>
      <c r="AF847" s="32"/>
      <c r="AG847" s="32">
        <f>Z847+AE847</f>
        <v>0</v>
      </c>
      <c r="AH847" s="32"/>
      <c r="AI847" s="32"/>
      <c r="AJ847" s="67">
        <f>AG847</f>
        <v>0</v>
      </c>
      <c r="AK847" s="32"/>
      <c r="AL847" s="32"/>
      <c r="AM847" s="32">
        <v>0</v>
      </c>
      <c r="AN847" s="32">
        <v>0</v>
      </c>
      <c r="AO847" s="32">
        <v>0</v>
      </c>
      <c r="AP847" s="32">
        <v>0</v>
      </c>
      <c r="AQ847" s="32">
        <v>0</v>
      </c>
      <c r="AR847" s="67">
        <f>AK847</f>
        <v>0</v>
      </c>
      <c r="AS847" s="32"/>
      <c r="AT847" s="32"/>
      <c r="AU847" s="32"/>
      <c r="AV847" s="32"/>
      <c r="AW847" s="32"/>
      <c r="AX847" s="32"/>
      <c r="AY847" s="234"/>
      <c r="AZ847" s="32"/>
      <c r="BA847" s="32"/>
      <c r="BB847" s="32"/>
      <c r="BC847" s="234"/>
      <c r="BD847" s="32"/>
      <c r="BE847" s="731" t="e">
        <f t="shared" si="258"/>
        <v>#DIV/0!</v>
      </c>
      <c r="BF847" s="833"/>
      <c r="BG847" s="833"/>
      <c r="BH847" s="833"/>
    </row>
    <row r="848" spans="1:60" s="1" customFormat="1" ht="15.75">
      <c r="A848" s="43">
        <v>8</v>
      </c>
      <c r="B848" s="44">
        <v>1</v>
      </c>
      <c r="C848" s="44"/>
      <c r="D848" s="45" t="s">
        <v>10</v>
      </c>
      <c r="E848" s="615">
        <v>486</v>
      </c>
      <c r="F848" s="46" t="s">
        <v>76</v>
      </c>
      <c r="G848" s="45" t="s">
        <v>5</v>
      </c>
      <c r="H848" s="45" t="s">
        <v>2</v>
      </c>
      <c r="I848" s="45"/>
      <c r="J848" s="46" t="s">
        <v>24</v>
      </c>
      <c r="K848" s="45"/>
      <c r="L848" s="45"/>
      <c r="M848" s="45"/>
      <c r="N848" s="45"/>
      <c r="O848" s="45"/>
      <c r="P848" s="47"/>
      <c r="Q848" s="83" t="s">
        <v>193</v>
      </c>
      <c r="R848" s="48">
        <f>SUM(R843:R847)</f>
        <v>600</v>
      </c>
      <c r="S848" s="48">
        <f>SUM(S843:S847)</f>
        <v>0</v>
      </c>
      <c r="T848" s="48">
        <f>SUM(T843:T847)</f>
        <v>12600</v>
      </c>
      <c r="U848" s="48">
        <f>SUM(U843:U847)</f>
        <v>0</v>
      </c>
      <c r="V848" s="49">
        <f>SUM(V843:V847)</f>
        <v>7975.22</v>
      </c>
      <c r="W848" s="149">
        <f t="shared" si="259"/>
        <v>0.6329539682539683</v>
      </c>
      <c r="X848" s="48">
        <f>SUM(X843:X847)</f>
        <v>3400</v>
      </c>
      <c r="Y848" s="48">
        <f>SUM(Y843:Y847)</f>
        <v>600</v>
      </c>
      <c r="Z848" s="48">
        <f>SUM(Z843:Z847)</f>
        <v>600</v>
      </c>
      <c r="AA848" s="48">
        <f>SUM(AA843:AA847)</f>
        <v>0</v>
      </c>
      <c r="AB848" s="48">
        <f>SUM(AB843:AB847)</f>
        <v>0</v>
      </c>
      <c r="AC848" s="50"/>
      <c r="AD848" s="50"/>
      <c r="AE848" s="48">
        <f>SUM(AE843:AE847)</f>
        <v>-600</v>
      </c>
      <c r="AF848" s="48">
        <f>SUM(AF843:AF847)</f>
        <v>0</v>
      </c>
      <c r="AG848" s="48">
        <f>SUM(AG843:AG847)</f>
        <v>0</v>
      </c>
      <c r="AH848" s="48">
        <f>SUM(AH843:AH847)</f>
        <v>0</v>
      </c>
      <c r="AI848" s="48">
        <f>SUM(AI843:AI847)</f>
        <v>2116.45</v>
      </c>
      <c r="AJ848" s="48">
        <f>SUM(AJ844:AJ845)</f>
        <v>0</v>
      </c>
      <c r="AK848" s="48">
        <f>SUM(AK844:AK845)</f>
        <v>0</v>
      </c>
      <c r="AL848" s="48">
        <f aca="true" t="shared" si="264" ref="AL848:AV848">SUM(AL843:AL847)</f>
        <v>0</v>
      </c>
      <c r="AM848" s="48">
        <f t="shared" si="264"/>
        <v>0</v>
      </c>
      <c r="AN848" s="48">
        <f t="shared" si="264"/>
        <v>0</v>
      </c>
      <c r="AO848" s="48">
        <f t="shared" si="264"/>
        <v>0</v>
      </c>
      <c r="AP848" s="48">
        <f t="shared" si="264"/>
        <v>0</v>
      </c>
      <c r="AQ848" s="48">
        <f>SUM(AQ843:AQ847)</f>
        <v>0</v>
      </c>
      <c r="AR848" s="178">
        <f t="shared" si="264"/>
        <v>0</v>
      </c>
      <c r="AS848" s="48">
        <f>SUM(AS843:AS847)</f>
        <v>0</v>
      </c>
      <c r="AT848" s="48">
        <f>SUM(AT843:AT847)</f>
        <v>0</v>
      </c>
      <c r="AU848" s="48">
        <f>SUM(AU843:AU847)</f>
        <v>0</v>
      </c>
      <c r="AV848" s="48">
        <f t="shared" si="264"/>
        <v>0</v>
      </c>
      <c r="AW848" s="48"/>
      <c r="AX848" s="48">
        <f>SUM(AX843:AX847)</f>
        <v>0</v>
      </c>
      <c r="AY848" s="48">
        <f aca="true" t="shared" si="265" ref="AY848:BH848">SUM(AY843:AY847)</f>
        <v>0</v>
      </c>
      <c r="AZ848" s="48">
        <f t="shared" si="265"/>
        <v>0</v>
      </c>
      <c r="BA848" s="48">
        <f t="shared" si="265"/>
        <v>0</v>
      </c>
      <c r="BB848" s="48">
        <f t="shared" si="265"/>
        <v>0</v>
      </c>
      <c r="BC848" s="48">
        <f t="shared" si="265"/>
        <v>0</v>
      </c>
      <c r="BD848" s="48">
        <f t="shared" si="265"/>
        <v>0</v>
      </c>
      <c r="BE848" s="48" t="e">
        <f t="shared" si="265"/>
        <v>#DIV/0!</v>
      </c>
      <c r="BF848" s="48">
        <f t="shared" si="265"/>
        <v>0</v>
      </c>
      <c r="BG848" s="48">
        <f t="shared" si="265"/>
        <v>0</v>
      </c>
      <c r="BH848" s="48">
        <f t="shared" si="265"/>
        <v>0</v>
      </c>
    </row>
    <row r="849" spans="1:60" s="1" customFormat="1" ht="15.75">
      <c r="A849" s="51"/>
      <c r="B849" s="52"/>
      <c r="C849" s="52"/>
      <c r="D849" s="52"/>
      <c r="E849" s="722">
        <v>487</v>
      </c>
      <c r="F849" s="901" t="s">
        <v>186</v>
      </c>
      <c r="G849" s="902"/>
      <c r="H849" s="902"/>
      <c r="I849" s="903"/>
      <c r="J849" s="901" t="s">
        <v>269</v>
      </c>
      <c r="K849" s="902"/>
      <c r="L849" s="902"/>
      <c r="M849" s="902"/>
      <c r="N849" s="902"/>
      <c r="O849" s="902"/>
      <c r="P849" s="903"/>
      <c r="Q849" s="85" t="s">
        <v>270</v>
      </c>
      <c r="R849" s="54">
        <f>R842+R848</f>
        <v>5709</v>
      </c>
      <c r="S849" s="54">
        <f>S842+S848</f>
        <v>2000</v>
      </c>
      <c r="T849" s="54">
        <f>T842+T848</f>
        <v>17189</v>
      </c>
      <c r="U849" s="54">
        <f>U842+U848</f>
        <v>-4796.89</v>
      </c>
      <c r="V849" s="55">
        <f>V842+V848</f>
        <v>12189.99</v>
      </c>
      <c r="W849" s="152">
        <f t="shared" si="259"/>
        <v>0.7091738902786666</v>
      </c>
      <c r="X849" s="54">
        <f>X842+X848</f>
        <v>3400</v>
      </c>
      <c r="Y849" s="54">
        <f>Y842+Y848</f>
        <v>3470</v>
      </c>
      <c r="Z849" s="54">
        <f>Z842+Z848</f>
        <v>3470</v>
      </c>
      <c r="AA849" s="54">
        <f>AA842+AA848</f>
        <v>2870</v>
      </c>
      <c r="AB849" s="54">
        <f>AB842+AB848</f>
        <v>2870</v>
      </c>
      <c r="AC849" s="2"/>
      <c r="AD849" s="2"/>
      <c r="AE849" s="54">
        <f aca="true" t="shared" si="266" ref="AE849:AV849">AE842+AE848</f>
        <v>-600</v>
      </c>
      <c r="AF849" s="54">
        <f t="shared" si="266"/>
        <v>4796.89</v>
      </c>
      <c r="AG849" s="54">
        <f t="shared" si="266"/>
        <v>2870</v>
      </c>
      <c r="AH849" s="54">
        <f t="shared" si="266"/>
        <v>3767.1</v>
      </c>
      <c r="AI849" s="64">
        <f t="shared" si="266"/>
        <v>7073.700000000001</v>
      </c>
      <c r="AJ849" s="64">
        <f t="shared" si="266"/>
        <v>3770</v>
      </c>
      <c r="AK849" s="64">
        <f t="shared" si="266"/>
        <v>4270</v>
      </c>
      <c r="AL849" s="64">
        <f t="shared" si="266"/>
        <v>4031.39</v>
      </c>
      <c r="AM849" s="64">
        <f t="shared" si="266"/>
        <v>4070</v>
      </c>
      <c r="AN849" s="64">
        <f t="shared" si="266"/>
        <v>4070</v>
      </c>
      <c r="AO849" s="64">
        <f t="shared" si="266"/>
        <v>4070</v>
      </c>
      <c r="AP849" s="64">
        <f t="shared" si="266"/>
        <v>4070</v>
      </c>
      <c r="AQ849" s="64">
        <f>AQ842+AQ848</f>
        <v>4562</v>
      </c>
      <c r="AR849" s="54">
        <f t="shared" si="266"/>
        <v>4470</v>
      </c>
      <c r="AS849" s="64">
        <f>AS842+AS848</f>
        <v>3938.47</v>
      </c>
      <c r="AT849" s="64">
        <f>AT842+AT848</f>
        <v>4670</v>
      </c>
      <c r="AU849" s="64">
        <f>AU842+AU848</f>
        <v>4230.429999999999</v>
      </c>
      <c r="AV849" s="64">
        <f t="shared" si="266"/>
        <v>4115.24</v>
      </c>
      <c r="AW849" s="64"/>
      <c r="AX849" s="64">
        <f>AX842+AX848</f>
        <v>2856.07</v>
      </c>
      <c r="AY849" s="64">
        <f aca="true" t="shared" si="267" ref="AY849:BH849">AY842+AY848</f>
        <v>4530</v>
      </c>
      <c r="AZ849" s="64">
        <f t="shared" si="267"/>
        <v>4480</v>
      </c>
      <c r="BA849" s="64">
        <f t="shared" si="267"/>
        <v>4530</v>
      </c>
      <c r="BB849" s="64">
        <f t="shared" si="267"/>
        <v>4530</v>
      </c>
      <c r="BC849" s="64">
        <f t="shared" si="267"/>
        <v>4937.82</v>
      </c>
      <c r="BD849" s="64">
        <f t="shared" si="267"/>
        <v>3528.39</v>
      </c>
      <c r="BE849" s="64" t="e">
        <f t="shared" si="267"/>
        <v>#DIV/0!</v>
      </c>
      <c r="BF849" s="64">
        <f t="shared" si="267"/>
        <v>4640</v>
      </c>
      <c r="BG849" s="64">
        <f t="shared" si="267"/>
        <v>4790</v>
      </c>
      <c r="BH849" s="64">
        <f t="shared" si="267"/>
        <v>4790</v>
      </c>
    </row>
    <row r="850" spans="1:60" s="507" customFormat="1" ht="12" customHeight="1">
      <c r="A850" s="537"/>
      <c r="B850" s="538"/>
      <c r="C850" s="538"/>
      <c r="D850" s="538"/>
      <c r="E850" s="538"/>
      <c r="F850" s="538"/>
      <c r="G850" s="538"/>
      <c r="H850" s="538"/>
      <c r="I850" s="538"/>
      <c r="J850" s="538"/>
      <c r="K850" s="538"/>
      <c r="L850" s="538"/>
      <c r="M850" s="538"/>
      <c r="N850" s="538"/>
      <c r="O850" s="538"/>
      <c r="P850" s="538"/>
      <c r="Q850" s="538"/>
      <c r="R850" s="538"/>
      <c r="S850" s="538"/>
      <c r="T850" s="538"/>
      <c r="U850" s="538"/>
      <c r="V850" s="538"/>
      <c r="W850" s="538"/>
      <c r="X850" s="539"/>
      <c r="Y850" s="538"/>
      <c r="Z850" s="538"/>
      <c r="AA850" s="538"/>
      <c r="AB850" s="538"/>
      <c r="AC850" s="511"/>
      <c r="AD850" s="511"/>
      <c r="AE850" s="538"/>
      <c r="AF850" s="538"/>
      <c r="AG850" s="539"/>
      <c r="AH850" s="539"/>
      <c r="AI850" s="539"/>
      <c r="AJ850" s="540"/>
      <c r="AK850" s="540"/>
      <c r="AL850" s="539"/>
      <c r="AM850" s="539"/>
      <c r="AN850" s="539"/>
      <c r="AO850" s="539"/>
      <c r="AP850" s="539"/>
      <c r="AQ850" s="539"/>
      <c r="AR850" s="540"/>
      <c r="AS850" s="539"/>
      <c r="AT850" s="539"/>
      <c r="AU850" s="540"/>
      <c r="AV850" s="539"/>
      <c r="AW850" s="539"/>
      <c r="AX850" s="539"/>
      <c r="AY850" s="783"/>
      <c r="AZ850" s="539"/>
      <c r="BA850" s="665"/>
      <c r="BB850" s="665"/>
      <c r="BC850" s="783"/>
      <c r="BD850" s="539"/>
      <c r="BE850" s="729"/>
      <c r="BF850" s="515"/>
      <c r="BG850" s="515"/>
      <c r="BH850" s="515"/>
    </row>
    <row r="851" spans="1:60" s="1" customFormat="1" ht="18.75">
      <c r="A851" s="74"/>
      <c r="B851" s="74"/>
      <c r="C851" s="74"/>
      <c r="D851" s="74"/>
      <c r="E851" s="74"/>
      <c r="F851" s="74"/>
      <c r="G851" s="74"/>
      <c r="H851" s="74" t="s">
        <v>271</v>
      </c>
      <c r="I851" s="74"/>
      <c r="J851" s="74"/>
      <c r="K851" s="74"/>
      <c r="L851" s="74"/>
      <c r="M851" s="74"/>
      <c r="N851" s="74"/>
      <c r="O851" s="74"/>
      <c r="P851" s="74"/>
      <c r="Q851" s="74" t="s">
        <v>272</v>
      </c>
      <c r="R851" s="75"/>
      <c r="S851" s="75"/>
      <c r="T851" s="75"/>
      <c r="U851" s="76"/>
      <c r="V851" s="76"/>
      <c r="W851" s="76"/>
      <c r="X851" s="75"/>
      <c r="Y851" s="75"/>
      <c r="Z851" s="75"/>
      <c r="AA851" s="75"/>
      <c r="AB851" s="75"/>
      <c r="AC851" s="74"/>
      <c r="AD851" s="74"/>
      <c r="AE851" s="75"/>
      <c r="AF851" s="75"/>
      <c r="AG851" s="75"/>
      <c r="AH851" s="75"/>
      <c r="AI851" s="75"/>
      <c r="AJ851" s="75"/>
      <c r="AK851" s="75"/>
      <c r="AL851" s="200"/>
      <c r="AM851" s="200"/>
      <c r="AN851" s="200"/>
      <c r="AO851" s="200"/>
      <c r="AP851" s="200"/>
      <c r="AQ851" s="200"/>
      <c r="AR851" s="75"/>
      <c r="AS851" s="200"/>
      <c r="AT851" s="200"/>
      <c r="AU851" s="75"/>
      <c r="AV851" s="75"/>
      <c r="AW851" s="75"/>
      <c r="AX851" s="75"/>
      <c r="AY851" s="774"/>
      <c r="AZ851" s="75"/>
      <c r="BA851" s="75"/>
      <c r="BB851" s="75"/>
      <c r="BC851" s="774"/>
      <c r="BD851" s="75"/>
      <c r="BE851" s="728"/>
      <c r="BF851" s="186"/>
      <c r="BG851" s="186"/>
      <c r="BH851" s="186"/>
    </row>
    <row r="852" spans="1:56" ht="12" customHeight="1">
      <c r="A852" s="576"/>
      <c r="B852" s="553"/>
      <c r="C852" s="553"/>
      <c r="D852" s="553"/>
      <c r="E852" s="502"/>
      <c r="F852" s="553"/>
      <c r="G852" s="553"/>
      <c r="H852" s="553"/>
      <c r="I852" s="558"/>
      <c r="J852" s="558"/>
      <c r="K852" s="558"/>
      <c r="L852" s="558"/>
      <c r="M852" s="503"/>
      <c r="N852" s="503"/>
      <c r="O852" s="503"/>
      <c r="P852" s="503"/>
      <c r="Q852" s="504"/>
      <c r="R852" s="505"/>
      <c r="S852" s="505"/>
      <c r="T852" s="505"/>
      <c r="U852" s="506"/>
      <c r="V852" s="506"/>
      <c r="W852" s="506"/>
      <c r="X852" s="505"/>
      <c r="Y852" s="505"/>
      <c r="Z852" s="505"/>
      <c r="AA852" s="505"/>
      <c r="AB852" s="505"/>
      <c r="AC852" s="507"/>
      <c r="AD852" s="507"/>
      <c r="AE852" s="505"/>
      <c r="AF852" s="505"/>
      <c r="AG852" s="505"/>
      <c r="AH852" s="505"/>
      <c r="AI852" s="505"/>
      <c r="AJ852" s="505"/>
      <c r="AK852" s="505"/>
      <c r="AL852" s="508"/>
      <c r="AM852" s="508"/>
      <c r="AN852" s="508"/>
      <c r="AO852" s="508"/>
      <c r="AP852" s="508"/>
      <c r="AQ852" s="508"/>
      <c r="AR852" s="505"/>
      <c r="AS852" s="508"/>
      <c r="AT852" s="508"/>
      <c r="AU852" s="505"/>
      <c r="AV852" s="505"/>
      <c r="AW852" s="505"/>
      <c r="AX852" s="505"/>
      <c r="AY852" s="775"/>
      <c r="AZ852" s="505"/>
      <c r="BA852" s="505"/>
      <c r="BB852" s="505"/>
      <c r="BC852" s="775"/>
      <c r="BD852" s="505"/>
    </row>
    <row r="853" spans="1:60" ht="15.75" customHeight="1">
      <c r="A853" s="14" t="s">
        <v>305</v>
      </c>
      <c r="B853" s="26"/>
      <c r="C853" s="26"/>
      <c r="D853" s="26"/>
      <c r="E853" s="379"/>
      <c r="F853" s="910" t="s">
        <v>305</v>
      </c>
      <c r="G853" s="896"/>
      <c r="H853" s="896"/>
      <c r="I853" s="896"/>
      <c r="J853" s="896"/>
      <c r="K853" s="896"/>
      <c r="L853" s="896"/>
      <c r="M853" s="884" t="s">
        <v>358</v>
      </c>
      <c r="N853" s="884"/>
      <c r="O853" s="884"/>
      <c r="P853" s="884"/>
      <c r="Q853" s="884"/>
      <c r="R853" s="884"/>
      <c r="S853" s="884"/>
      <c r="T853" s="884"/>
      <c r="U853" s="884"/>
      <c r="V853" s="884"/>
      <c r="W853" s="884"/>
      <c r="X853" s="884"/>
      <c r="Y853" s="884"/>
      <c r="Z853" s="884"/>
      <c r="AA853" s="884"/>
      <c r="AB853" s="884"/>
      <c r="AC853" s="884"/>
      <c r="AD853" s="884"/>
      <c r="AE853" s="884"/>
      <c r="AF853" s="884"/>
      <c r="AG853" s="884"/>
      <c r="AH853" s="884"/>
      <c r="AI853" s="884"/>
      <c r="AJ853" s="884"/>
      <c r="AK853" s="884"/>
      <c r="AL853" s="884"/>
      <c r="AM853" s="884"/>
      <c r="AN853" s="884"/>
      <c r="AO853" s="884"/>
      <c r="AP853" s="884"/>
      <c r="AQ853" s="884"/>
      <c r="AR853" s="884"/>
      <c r="AS853" s="884"/>
      <c r="AT853" s="884"/>
      <c r="AU853" s="884"/>
      <c r="AV853" s="884"/>
      <c r="AW853" s="884"/>
      <c r="AX853" s="884"/>
      <c r="AY853" s="884"/>
      <c r="AZ853" s="884"/>
      <c r="BA853" s="884"/>
      <c r="BB853" s="884"/>
      <c r="BC853" s="884"/>
      <c r="BD853" s="884"/>
      <c r="BE853" s="884"/>
      <c r="BF853" s="884"/>
      <c r="BG853" s="884"/>
      <c r="BH853" s="884"/>
    </row>
    <row r="854" spans="1:60" ht="15.75" customHeight="1">
      <c r="A854" s="269" t="s">
        <v>306</v>
      </c>
      <c r="B854" s="267"/>
      <c r="C854" s="267"/>
      <c r="D854" s="267"/>
      <c r="E854" s="379"/>
      <c r="F854" s="908" t="s">
        <v>306</v>
      </c>
      <c r="G854" s="908"/>
      <c r="H854" s="908"/>
      <c r="I854" s="908"/>
      <c r="J854" s="908"/>
      <c r="K854" s="908"/>
      <c r="L854" s="908"/>
      <c r="M854" s="899" t="s">
        <v>841</v>
      </c>
      <c r="N854" s="899"/>
      <c r="O854" s="899"/>
      <c r="P854" s="899"/>
      <c r="Q854" s="899"/>
      <c r="R854" s="899"/>
      <c r="S854" s="899"/>
      <c r="T854" s="899"/>
      <c r="U854" s="899"/>
      <c r="V854" s="899"/>
      <c r="W854" s="899"/>
      <c r="X854" s="899"/>
      <c r="Y854" s="899"/>
      <c r="Z854" s="899"/>
      <c r="AA854" s="899"/>
      <c r="AB854" s="899"/>
      <c r="AC854" s="899"/>
      <c r="AD854" s="899"/>
      <c r="AE854" s="899"/>
      <c r="AF854" s="899"/>
      <c r="AG854" s="899"/>
      <c r="AH854" s="899"/>
      <c r="AI854" s="899"/>
      <c r="AJ854" s="899"/>
      <c r="AK854" s="899"/>
      <c r="AL854" s="899"/>
      <c r="AM854" s="899"/>
      <c r="AN854" s="899"/>
      <c r="AO854" s="899"/>
      <c r="AP854" s="899"/>
      <c r="AQ854" s="899"/>
      <c r="AR854" s="899"/>
      <c r="AS854" s="899"/>
      <c r="AT854" s="899"/>
      <c r="AU854" s="899"/>
      <c r="AV854" s="899"/>
      <c r="AW854" s="899"/>
      <c r="AX854" s="899"/>
      <c r="AY854" s="899"/>
      <c r="AZ854" s="899"/>
      <c r="BA854" s="899"/>
      <c r="BB854" s="899"/>
      <c r="BC854" s="899"/>
      <c r="BD854" s="899"/>
      <c r="BE854" s="899"/>
      <c r="BF854" s="899"/>
      <c r="BG854" s="899"/>
      <c r="BH854" s="899"/>
    </row>
    <row r="855" spans="1:60" ht="15.75" customHeight="1">
      <c r="A855" s="270" t="s">
        <v>307</v>
      </c>
      <c r="B855" s="267"/>
      <c r="C855" s="267"/>
      <c r="D855" s="267"/>
      <c r="E855" s="379"/>
      <c r="F855" s="908" t="s">
        <v>307</v>
      </c>
      <c r="G855" s="908"/>
      <c r="H855" s="908"/>
      <c r="I855" s="908"/>
      <c r="J855" s="908"/>
      <c r="K855" s="908"/>
      <c r="L855" s="908"/>
      <c r="M855" s="885" t="s">
        <v>357</v>
      </c>
      <c r="N855" s="885"/>
      <c r="O855" s="885"/>
      <c r="P855" s="885"/>
      <c r="Q855" s="885"/>
      <c r="R855" s="885"/>
      <c r="S855" s="885"/>
      <c r="T855" s="885"/>
      <c r="U855" s="885"/>
      <c r="V855" s="885"/>
      <c r="W855" s="885"/>
      <c r="X855" s="885"/>
      <c r="Y855" s="885"/>
      <c r="Z855" s="885"/>
      <c r="AA855" s="885"/>
      <c r="AB855" s="885"/>
      <c r="AC855" s="885"/>
      <c r="AD855" s="885"/>
      <c r="AE855" s="885"/>
      <c r="AF855" s="885"/>
      <c r="AG855" s="885"/>
      <c r="AH855" s="885"/>
      <c r="AI855" s="885"/>
      <c r="AJ855" s="885"/>
      <c r="AK855" s="885"/>
      <c r="AL855" s="885"/>
      <c r="AM855" s="885"/>
      <c r="AN855" s="885"/>
      <c r="AO855" s="885"/>
      <c r="AP855" s="885"/>
      <c r="AQ855" s="885"/>
      <c r="AR855" s="885"/>
      <c r="AS855" s="885"/>
      <c r="AT855" s="885"/>
      <c r="AU855" s="885"/>
      <c r="AV855" s="885"/>
      <c r="AW855" s="885"/>
      <c r="AX855" s="885"/>
      <c r="AY855" s="885"/>
      <c r="AZ855" s="885"/>
      <c r="BA855" s="885"/>
      <c r="BB855" s="885"/>
      <c r="BC855" s="885"/>
      <c r="BD855" s="885"/>
      <c r="BE855" s="885"/>
      <c r="BF855" s="885"/>
      <c r="BG855" s="885"/>
      <c r="BH855" s="885"/>
    </row>
    <row r="856" spans="1:60" s="518" customFormat="1" ht="12" thickBot="1">
      <c r="A856" s="576"/>
      <c r="B856" s="553"/>
      <c r="C856" s="553"/>
      <c r="D856" s="553"/>
      <c r="E856" s="502"/>
      <c r="F856" s="502"/>
      <c r="G856" s="502"/>
      <c r="H856" s="502"/>
      <c r="I856" s="502"/>
      <c r="J856" s="503"/>
      <c r="K856" s="503"/>
      <c r="L856" s="503"/>
      <c r="M856" s="924"/>
      <c r="N856" s="924"/>
      <c r="O856" s="924"/>
      <c r="P856" s="924"/>
      <c r="Q856" s="924"/>
      <c r="R856" s="924"/>
      <c r="S856" s="924"/>
      <c r="T856" s="924"/>
      <c r="U856" s="924"/>
      <c r="V856" s="924"/>
      <c r="W856" s="924"/>
      <c r="X856" s="924"/>
      <c r="Y856" s="924"/>
      <c r="Z856" s="924"/>
      <c r="AA856" s="924"/>
      <c r="AB856" s="924"/>
      <c r="AC856" s="507"/>
      <c r="AD856" s="507"/>
      <c r="AE856" s="507"/>
      <c r="AF856" s="507"/>
      <c r="AG856" s="515"/>
      <c r="AH856" s="515"/>
      <c r="AI856" s="515"/>
      <c r="AJ856" s="515"/>
      <c r="AK856" s="515"/>
      <c r="AL856" s="516"/>
      <c r="AM856" s="516"/>
      <c r="AN856" s="516"/>
      <c r="AO856" s="516"/>
      <c r="AP856" s="517"/>
      <c r="AQ856" s="509"/>
      <c r="AR856" s="515"/>
      <c r="AS856" s="516"/>
      <c r="AT856" s="516"/>
      <c r="AU856" s="515"/>
      <c r="AV856" s="515"/>
      <c r="AW856" s="515"/>
      <c r="AX856" s="515"/>
      <c r="AY856" s="779"/>
      <c r="AZ856" s="515"/>
      <c r="BA856" s="582"/>
      <c r="BB856" s="582"/>
      <c r="BC856" s="779"/>
      <c r="BD856" s="515"/>
      <c r="BE856" s="741"/>
      <c r="BF856" s="519"/>
      <c r="BG856" s="519"/>
      <c r="BH856" s="519"/>
    </row>
    <row r="857" spans="1:60" ht="39" customHeight="1" thickBot="1">
      <c r="A857" s="886" t="s">
        <v>0</v>
      </c>
      <c r="B857" s="886"/>
      <c r="C857" s="886"/>
      <c r="D857" s="10" t="s">
        <v>1</v>
      </c>
      <c r="E857" s="412" t="s">
        <v>574</v>
      </c>
      <c r="F857" s="887" t="s">
        <v>196</v>
      </c>
      <c r="G857" s="888"/>
      <c r="H857" s="888"/>
      <c r="I857" s="889"/>
      <c r="J857" s="890" t="s">
        <v>195</v>
      </c>
      <c r="K857" s="888"/>
      <c r="L857" s="888"/>
      <c r="M857" s="888"/>
      <c r="N857" s="888"/>
      <c r="O857" s="891"/>
      <c r="P857" s="414" t="s">
        <v>311</v>
      </c>
      <c r="Q857" s="413" t="s">
        <v>302</v>
      </c>
      <c r="R857" s="408" t="s">
        <v>377</v>
      </c>
      <c r="S857" s="408" t="s">
        <v>179</v>
      </c>
      <c r="T857" s="408" t="s">
        <v>378</v>
      </c>
      <c r="U857" s="409" t="s">
        <v>180</v>
      </c>
      <c r="V857" s="409" t="s">
        <v>379</v>
      </c>
      <c r="W857" s="409" t="s">
        <v>381</v>
      </c>
      <c r="X857" s="408"/>
      <c r="Y857" s="408" t="s">
        <v>421</v>
      </c>
      <c r="Z857" s="410" t="s">
        <v>427</v>
      </c>
      <c r="AA857" s="408" t="s">
        <v>181</v>
      </c>
      <c r="AB857" s="408" t="s">
        <v>380</v>
      </c>
      <c r="AC857" s="411"/>
      <c r="AD857" s="411"/>
      <c r="AE857" s="410" t="s">
        <v>422</v>
      </c>
      <c r="AF857" s="410" t="s">
        <v>437</v>
      </c>
      <c r="AG857" s="410" t="s">
        <v>436</v>
      </c>
      <c r="AH857" s="415" t="s">
        <v>434</v>
      </c>
      <c r="AI857" s="417" t="s">
        <v>465</v>
      </c>
      <c r="AJ857" s="416" t="s">
        <v>435</v>
      </c>
      <c r="AK857" s="410" t="s">
        <v>507</v>
      </c>
      <c r="AL857" s="415" t="s">
        <v>506</v>
      </c>
      <c r="AM857" s="417" t="s">
        <v>571</v>
      </c>
      <c r="AN857" s="427" t="s">
        <v>577</v>
      </c>
      <c r="AO857" s="417" t="s">
        <v>583</v>
      </c>
      <c r="AP857" s="428" t="s">
        <v>591</v>
      </c>
      <c r="AQ857" s="428" t="s">
        <v>644</v>
      </c>
      <c r="AR857" s="426" t="s">
        <v>650</v>
      </c>
      <c r="AS857" s="417" t="s">
        <v>657</v>
      </c>
      <c r="AT857" s="632" t="s">
        <v>732</v>
      </c>
      <c r="AU857" s="640" t="s">
        <v>850</v>
      </c>
      <c r="AV857" s="640" t="s">
        <v>849</v>
      </c>
      <c r="AW857" s="646" t="s">
        <v>785</v>
      </c>
      <c r="AX857" s="498" t="s">
        <v>758</v>
      </c>
      <c r="AY857" s="766" t="s">
        <v>801</v>
      </c>
      <c r="AZ857" s="767" t="s">
        <v>605</v>
      </c>
      <c r="BA857" s="768" t="s">
        <v>781</v>
      </c>
      <c r="BB857" s="768" t="s">
        <v>782</v>
      </c>
      <c r="BC857" s="766" t="s">
        <v>889</v>
      </c>
      <c r="BD857" s="714" t="s">
        <v>843</v>
      </c>
      <c r="BE857" s="714" t="s">
        <v>836</v>
      </c>
      <c r="BF857" s="816" t="s">
        <v>852</v>
      </c>
      <c r="BG857" s="640" t="s">
        <v>853</v>
      </c>
      <c r="BH857" s="766" t="s">
        <v>854</v>
      </c>
    </row>
    <row r="858" spans="1:60" s="23" customFormat="1" ht="15.75">
      <c r="A858" s="12">
        <v>8</v>
      </c>
      <c r="B858" s="13">
        <v>2</v>
      </c>
      <c r="C858" s="13"/>
      <c r="D858" s="11" t="s">
        <v>3</v>
      </c>
      <c r="E858" s="189">
        <v>488</v>
      </c>
      <c r="F858" s="10" t="s">
        <v>76</v>
      </c>
      <c r="G858" s="11" t="s">
        <v>5</v>
      </c>
      <c r="H858" s="11" t="s">
        <v>2</v>
      </c>
      <c r="I858" s="11"/>
      <c r="J858" s="10" t="s">
        <v>6</v>
      </c>
      <c r="K858" s="11" t="s">
        <v>39</v>
      </c>
      <c r="L858" s="11" t="s">
        <v>11</v>
      </c>
      <c r="M858" s="11" t="s">
        <v>13</v>
      </c>
      <c r="N858" s="11"/>
      <c r="O858" s="11"/>
      <c r="P858" s="22" t="s">
        <v>7</v>
      </c>
      <c r="Q858" s="79" t="s">
        <v>163</v>
      </c>
      <c r="R858" s="32">
        <v>6000</v>
      </c>
      <c r="S858" s="32">
        <v>-2000</v>
      </c>
      <c r="T858" s="33">
        <v>6000</v>
      </c>
      <c r="U858" s="34">
        <v>-6000</v>
      </c>
      <c r="V858" s="34">
        <f>U858*-1</f>
        <v>6000</v>
      </c>
      <c r="W858" s="143">
        <f>V858/T858</f>
        <v>1</v>
      </c>
      <c r="X858" s="32"/>
      <c r="Y858" s="32">
        <v>6500</v>
      </c>
      <c r="Z858" s="32">
        <v>6500</v>
      </c>
      <c r="AA858" s="32">
        <v>6000</v>
      </c>
      <c r="AB858" s="32">
        <v>6000</v>
      </c>
      <c r="AC858" s="4"/>
      <c r="AD858" s="4"/>
      <c r="AE858" s="32"/>
      <c r="AF858" s="32">
        <v>6000</v>
      </c>
      <c r="AG858" s="32">
        <f>Z858+AE858</f>
        <v>6500</v>
      </c>
      <c r="AH858" s="32">
        <v>6600</v>
      </c>
      <c r="AI858" s="32">
        <v>7100</v>
      </c>
      <c r="AJ858" s="67">
        <f>AG858</f>
        <v>6500</v>
      </c>
      <c r="AK858" s="32">
        <f>AJ858</f>
        <v>6500</v>
      </c>
      <c r="AL858" s="32">
        <v>6500</v>
      </c>
      <c r="AM858" s="32">
        <v>6500</v>
      </c>
      <c r="AN858" s="32">
        <v>6500</v>
      </c>
      <c r="AO858" s="32">
        <v>6500</v>
      </c>
      <c r="AP858" s="32">
        <v>6500</v>
      </c>
      <c r="AQ858" s="32">
        <v>6500</v>
      </c>
      <c r="AR858" s="67">
        <v>8500</v>
      </c>
      <c r="AS858" s="32">
        <v>6500</v>
      </c>
      <c r="AT858" s="32">
        <v>6500</v>
      </c>
      <c r="AU858" s="234">
        <v>8500</v>
      </c>
      <c r="AV858" s="32">
        <v>15000</v>
      </c>
      <c r="AW858" s="682">
        <v>100</v>
      </c>
      <c r="AX858" s="32">
        <v>15000</v>
      </c>
      <c r="AY858" s="707">
        <v>15000</v>
      </c>
      <c r="AZ858" s="119">
        <v>15000</v>
      </c>
      <c r="BA858" s="678">
        <v>15000</v>
      </c>
      <c r="BB858" s="678">
        <v>15000</v>
      </c>
      <c r="BC858" s="707">
        <v>15000</v>
      </c>
      <c r="BD858" s="707">
        <v>15000</v>
      </c>
      <c r="BE858" s="731">
        <f>BD858/BC858*100</f>
        <v>100</v>
      </c>
      <c r="BF858" s="824"/>
      <c r="BG858" s="119"/>
      <c r="BH858" s="119"/>
    </row>
    <row r="859" spans="1:60" s="23" customFormat="1" ht="15.75">
      <c r="A859" s="35">
        <v>8</v>
      </c>
      <c r="B859" s="36">
        <v>2</v>
      </c>
      <c r="C859" s="36"/>
      <c r="D859" s="37" t="s">
        <v>3</v>
      </c>
      <c r="E859" s="385">
        <v>489</v>
      </c>
      <c r="F859" s="38" t="s">
        <v>76</v>
      </c>
      <c r="G859" s="37" t="s">
        <v>5</v>
      </c>
      <c r="H859" s="37" t="s">
        <v>2</v>
      </c>
      <c r="I859" s="37"/>
      <c r="J859" s="38" t="s">
        <v>6</v>
      </c>
      <c r="K859" s="37" t="s">
        <v>39</v>
      </c>
      <c r="L859" s="37"/>
      <c r="M859" s="37"/>
      <c r="N859" s="37"/>
      <c r="O859" s="37"/>
      <c r="P859" s="39"/>
      <c r="Q859" s="82" t="s">
        <v>189</v>
      </c>
      <c r="R859" s="40">
        <f aca="true" t="shared" si="268" ref="R859:T860">R858</f>
        <v>6000</v>
      </c>
      <c r="S859" s="40">
        <f t="shared" si="268"/>
        <v>-2000</v>
      </c>
      <c r="T859" s="40">
        <f t="shared" si="268"/>
        <v>6000</v>
      </c>
      <c r="U859" s="41">
        <v>-6000</v>
      </c>
      <c r="V859" s="41">
        <f>U859*-1</f>
        <v>6000</v>
      </c>
      <c r="W859" s="145">
        <f>V859/T859</f>
        <v>1</v>
      </c>
      <c r="X859" s="40">
        <f aca="true" t="shared" si="269" ref="X859:AB860">X858</f>
        <v>0</v>
      </c>
      <c r="Y859" s="40">
        <f t="shared" si="269"/>
        <v>6500</v>
      </c>
      <c r="Z859" s="40">
        <f t="shared" si="269"/>
        <v>6500</v>
      </c>
      <c r="AA859" s="40">
        <f t="shared" si="269"/>
        <v>6000</v>
      </c>
      <c r="AB859" s="40">
        <f t="shared" si="269"/>
        <v>6000</v>
      </c>
      <c r="AC859" s="42"/>
      <c r="AD859" s="42"/>
      <c r="AE859" s="40">
        <f aca="true" t="shared" si="270" ref="AE859:AV860">AE858</f>
        <v>0</v>
      </c>
      <c r="AF859" s="40">
        <f t="shared" si="270"/>
        <v>6000</v>
      </c>
      <c r="AG859" s="40">
        <f t="shared" si="270"/>
        <v>6500</v>
      </c>
      <c r="AH859" s="40">
        <f t="shared" si="270"/>
        <v>6600</v>
      </c>
      <c r="AI859" s="40">
        <f>AI858</f>
        <v>7100</v>
      </c>
      <c r="AJ859" s="177">
        <f t="shared" si="270"/>
        <v>6500</v>
      </c>
      <c r="AK859" s="40">
        <f t="shared" si="270"/>
        <v>6500</v>
      </c>
      <c r="AL859" s="40">
        <f t="shared" si="270"/>
        <v>6500</v>
      </c>
      <c r="AM859" s="40">
        <f t="shared" si="270"/>
        <v>6500</v>
      </c>
      <c r="AN859" s="40">
        <f t="shared" si="270"/>
        <v>6500</v>
      </c>
      <c r="AO859" s="40">
        <f t="shared" si="270"/>
        <v>6500</v>
      </c>
      <c r="AP859" s="40">
        <f>AP858</f>
        <v>6500</v>
      </c>
      <c r="AQ859" s="40">
        <f>AQ858</f>
        <v>6500</v>
      </c>
      <c r="AR859" s="177">
        <f t="shared" si="270"/>
        <v>8500</v>
      </c>
      <c r="AS859" s="40">
        <f t="shared" si="270"/>
        <v>6500</v>
      </c>
      <c r="AT859" s="40">
        <f t="shared" si="270"/>
        <v>6500</v>
      </c>
      <c r="AU859" s="40">
        <f>AU858</f>
        <v>8500</v>
      </c>
      <c r="AV859" s="40">
        <f t="shared" si="270"/>
        <v>15000</v>
      </c>
      <c r="AW859" s="40"/>
      <c r="AX859" s="40">
        <f>AX858</f>
        <v>15000</v>
      </c>
      <c r="AY859" s="40">
        <f aca="true" t="shared" si="271" ref="AY859:BH859">AY858</f>
        <v>15000</v>
      </c>
      <c r="AZ859" s="40">
        <f t="shared" si="271"/>
        <v>15000</v>
      </c>
      <c r="BA859" s="40">
        <f t="shared" si="271"/>
        <v>15000</v>
      </c>
      <c r="BB859" s="40">
        <f t="shared" si="271"/>
        <v>15000</v>
      </c>
      <c r="BC859" s="40">
        <f t="shared" si="271"/>
        <v>15000</v>
      </c>
      <c r="BD859" s="40">
        <f t="shared" si="271"/>
        <v>15000</v>
      </c>
      <c r="BE859" s="40">
        <f t="shared" si="271"/>
        <v>100</v>
      </c>
      <c r="BF859" s="40">
        <f t="shared" si="271"/>
        <v>0</v>
      </c>
      <c r="BG859" s="40">
        <f t="shared" si="271"/>
        <v>0</v>
      </c>
      <c r="BH859" s="40">
        <f t="shared" si="271"/>
        <v>0</v>
      </c>
    </row>
    <row r="860" spans="1:60" s="23" customFormat="1" ht="15.75">
      <c r="A860" s="51"/>
      <c r="B860" s="52"/>
      <c r="C860" s="52"/>
      <c r="D860" s="52"/>
      <c r="E860" s="722">
        <v>490</v>
      </c>
      <c r="F860" s="901" t="s">
        <v>186</v>
      </c>
      <c r="G860" s="902"/>
      <c r="H860" s="902"/>
      <c r="I860" s="903"/>
      <c r="J860" s="901" t="s">
        <v>271</v>
      </c>
      <c r="K860" s="902"/>
      <c r="L860" s="902"/>
      <c r="M860" s="902"/>
      <c r="N860" s="902"/>
      <c r="O860" s="902"/>
      <c r="P860" s="903"/>
      <c r="Q860" s="439" t="s">
        <v>272</v>
      </c>
      <c r="R860" s="54">
        <f t="shared" si="268"/>
        <v>6000</v>
      </c>
      <c r="S860" s="54">
        <f t="shared" si="268"/>
        <v>-2000</v>
      </c>
      <c r="T860" s="54">
        <f t="shared" si="268"/>
        <v>6000</v>
      </c>
      <c r="U860" s="55">
        <v>-6000</v>
      </c>
      <c r="V860" s="55">
        <f>U860*-1</f>
        <v>6000</v>
      </c>
      <c r="W860" s="152">
        <f>V860/T860</f>
        <v>1</v>
      </c>
      <c r="X860" s="54">
        <f t="shared" si="269"/>
        <v>0</v>
      </c>
      <c r="Y860" s="54">
        <f t="shared" si="269"/>
        <v>6500</v>
      </c>
      <c r="Z860" s="54">
        <f t="shared" si="269"/>
        <v>6500</v>
      </c>
      <c r="AA860" s="54">
        <f t="shared" si="269"/>
        <v>6000</v>
      </c>
      <c r="AB860" s="54">
        <f t="shared" si="269"/>
        <v>6000</v>
      </c>
      <c r="AC860" s="2"/>
      <c r="AD860" s="2"/>
      <c r="AE860" s="54">
        <f t="shared" si="270"/>
        <v>0</v>
      </c>
      <c r="AF860" s="54">
        <f t="shared" si="270"/>
        <v>6000</v>
      </c>
      <c r="AG860" s="54">
        <f t="shared" si="270"/>
        <v>6500</v>
      </c>
      <c r="AH860" s="54">
        <f t="shared" si="270"/>
        <v>6600</v>
      </c>
      <c r="AI860" s="64">
        <f>AI859</f>
        <v>7100</v>
      </c>
      <c r="AJ860" s="64">
        <f t="shared" si="270"/>
        <v>6500</v>
      </c>
      <c r="AK860" s="64">
        <f t="shared" si="270"/>
        <v>6500</v>
      </c>
      <c r="AL860" s="64">
        <f t="shared" si="270"/>
        <v>6500</v>
      </c>
      <c r="AM860" s="64">
        <f t="shared" si="270"/>
        <v>6500</v>
      </c>
      <c r="AN860" s="64">
        <f t="shared" si="270"/>
        <v>6500</v>
      </c>
      <c r="AO860" s="64">
        <f t="shared" si="270"/>
        <v>6500</v>
      </c>
      <c r="AP860" s="64">
        <f>AP859</f>
        <v>6500</v>
      </c>
      <c r="AQ860" s="64">
        <f>AQ859</f>
        <v>6500</v>
      </c>
      <c r="AR860" s="54">
        <f t="shared" si="270"/>
        <v>8500</v>
      </c>
      <c r="AS860" s="64">
        <f t="shared" si="270"/>
        <v>6500</v>
      </c>
      <c r="AT860" s="64">
        <f t="shared" si="270"/>
        <v>6500</v>
      </c>
      <c r="AU860" s="64">
        <f>AU859</f>
        <v>8500</v>
      </c>
      <c r="AV860" s="64">
        <f t="shared" si="270"/>
        <v>15000</v>
      </c>
      <c r="AW860" s="64"/>
      <c r="AX860" s="64">
        <f>AX859</f>
        <v>15000</v>
      </c>
      <c r="AY860" s="64">
        <f aca="true" t="shared" si="272" ref="AY860:BH860">AY859</f>
        <v>15000</v>
      </c>
      <c r="AZ860" s="64">
        <f t="shared" si="272"/>
        <v>15000</v>
      </c>
      <c r="BA860" s="64">
        <f t="shared" si="272"/>
        <v>15000</v>
      </c>
      <c r="BB860" s="64">
        <f t="shared" si="272"/>
        <v>15000</v>
      </c>
      <c r="BC860" s="64">
        <f t="shared" si="272"/>
        <v>15000</v>
      </c>
      <c r="BD860" s="64">
        <f t="shared" si="272"/>
        <v>15000</v>
      </c>
      <c r="BE860" s="64">
        <f t="shared" si="272"/>
        <v>100</v>
      </c>
      <c r="BF860" s="64">
        <f t="shared" si="272"/>
        <v>0</v>
      </c>
      <c r="BG860" s="64">
        <f t="shared" si="272"/>
        <v>0</v>
      </c>
      <c r="BH860" s="64">
        <f t="shared" si="272"/>
        <v>0</v>
      </c>
    </row>
    <row r="861" spans="1:60" s="23" customFormat="1" ht="10.5" customHeight="1">
      <c r="A861" s="537"/>
      <c r="B861" s="538"/>
      <c r="C861" s="538"/>
      <c r="D861" s="538"/>
      <c r="E861" s="538"/>
      <c r="F861" s="538"/>
      <c r="G861" s="538"/>
      <c r="H861" s="538"/>
      <c r="I861" s="538"/>
      <c r="J861" s="538"/>
      <c r="K861" s="538"/>
      <c r="L861" s="538"/>
      <c r="M861" s="538"/>
      <c r="N861" s="538"/>
      <c r="O861" s="538"/>
      <c r="P861" s="538"/>
      <c r="Q861" s="538"/>
      <c r="R861" s="538"/>
      <c r="S861" s="538"/>
      <c r="T861" s="538"/>
      <c r="U861" s="538"/>
      <c r="V861" s="538"/>
      <c r="W861" s="538"/>
      <c r="X861" s="539"/>
      <c r="Y861" s="538"/>
      <c r="Z861" s="538"/>
      <c r="AA861" s="538"/>
      <c r="AB861" s="538"/>
      <c r="AC861" s="511"/>
      <c r="AD861" s="511"/>
      <c r="AE861" s="538"/>
      <c r="AF861" s="538"/>
      <c r="AG861" s="539"/>
      <c r="AH861" s="539"/>
      <c r="AI861" s="539"/>
      <c r="AJ861" s="540"/>
      <c r="AK861" s="540"/>
      <c r="AL861" s="539"/>
      <c r="AM861" s="539"/>
      <c r="AN861" s="539"/>
      <c r="AO861" s="539"/>
      <c r="AP861" s="539"/>
      <c r="AQ861" s="539"/>
      <c r="AR861" s="540"/>
      <c r="AS861" s="539"/>
      <c r="AT861" s="539"/>
      <c r="AU861" s="540"/>
      <c r="AV861" s="539"/>
      <c r="AW861" s="539"/>
      <c r="AX861" s="539"/>
      <c r="AY861" s="783"/>
      <c r="AZ861" s="539"/>
      <c r="BA861" s="665"/>
      <c r="BB861" s="665"/>
      <c r="BC861" s="783"/>
      <c r="BD861" s="539"/>
      <c r="BE861" s="734"/>
      <c r="BF861" s="70"/>
      <c r="BG861" s="70"/>
      <c r="BH861" s="70"/>
    </row>
    <row r="862" spans="1:60" s="56" customFormat="1" ht="18.75">
      <c r="A862" s="74"/>
      <c r="B862" s="74"/>
      <c r="C862" s="74"/>
      <c r="D862" s="74"/>
      <c r="E862" s="74"/>
      <c r="F862" s="74"/>
      <c r="G862" s="74"/>
      <c r="H862" s="74" t="s">
        <v>273</v>
      </c>
      <c r="I862" s="74"/>
      <c r="J862" s="74"/>
      <c r="K862" s="74"/>
      <c r="L862" s="74"/>
      <c r="M862" s="74"/>
      <c r="N862" s="74"/>
      <c r="O862" s="74"/>
      <c r="P862" s="74"/>
      <c r="Q862" s="74" t="s">
        <v>723</v>
      </c>
      <c r="R862" s="75"/>
      <c r="S862" s="75"/>
      <c r="T862" s="75"/>
      <c r="U862" s="76"/>
      <c r="V862" s="76"/>
      <c r="W862" s="76"/>
      <c r="X862" s="75"/>
      <c r="Y862" s="75"/>
      <c r="Z862" s="75"/>
      <c r="AA862" s="75"/>
      <c r="AB862" s="75"/>
      <c r="AC862" s="74"/>
      <c r="AD862" s="74"/>
      <c r="AE862" s="75"/>
      <c r="AF862" s="75"/>
      <c r="AG862" s="75"/>
      <c r="AH862" s="75"/>
      <c r="AI862" s="75"/>
      <c r="AJ862" s="75"/>
      <c r="AK862" s="75"/>
      <c r="AL862" s="200"/>
      <c r="AM862" s="200"/>
      <c r="AN862" s="200"/>
      <c r="AO862" s="200"/>
      <c r="AP862" s="200"/>
      <c r="AQ862" s="200"/>
      <c r="AR862" s="75"/>
      <c r="AS862" s="200"/>
      <c r="AT862" s="200"/>
      <c r="AU862" s="75"/>
      <c r="AV862" s="75"/>
      <c r="AW862" s="75"/>
      <c r="AX862" s="75"/>
      <c r="AY862" s="774"/>
      <c r="AZ862" s="75"/>
      <c r="BA862" s="75"/>
      <c r="BB862" s="75"/>
      <c r="BC862" s="774"/>
      <c r="BD862" s="75"/>
      <c r="BE862" s="736"/>
      <c r="BF862" s="179"/>
      <c r="BG862" s="179"/>
      <c r="BH862" s="179"/>
    </row>
    <row r="863" spans="1:56" ht="10.5" customHeight="1">
      <c r="A863" s="107"/>
      <c r="B863" s="26"/>
      <c r="C863" s="26"/>
      <c r="D863" s="26"/>
      <c r="E863" s="29"/>
      <c r="F863" s="26"/>
      <c r="G863" s="26"/>
      <c r="H863" s="26"/>
      <c r="I863" s="30"/>
      <c r="J863" s="30"/>
      <c r="K863" s="30"/>
      <c r="L863" s="30"/>
      <c r="M863" s="27"/>
      <c r="N863" s="27"/>
      <c r="O863" s="27"/>
      <c r="P863" s="27"/>
      <c r="Q863" s="77"/>
      <c r="R863" s="24"/>
      <c r="S863" s="24"/>
      <c r="T863" s="24"/>
      <c r="U863" s="25"/>
      <c r="V863" s="25"/>
      <c r="W863" s="25"/>
      <c r="X863" s="24"/>
      <c r="Y863" s="24"/>
      <c r="Z863" s="24"/>
      <c r="AA863" s="24"/>
      <c r="AB863" s="24"/>
      <c r="AC863" s="1"/>
      <c r="AD863" s="1"/>
      <c r="AE863" s="24"/>
      <c r="AF863" s="24"/>
      <c r="AG863" s="24"/>
      <c r="AH863" s="24"/>
      <c r="AI863" s="24"/>
      <c r="AJ863" s="24"/>
      <c r="AK863" s="24"/>
      <c r="AL863" s="201"/>
      <c r="AM863" s="201"/>
      <c r="AN863" s="201"/>
      <c r="AO863" s="201"/>
      <c r="AP863" s="201"/>
      <c r="AQ863" s="201"/>
      <c r="AR863" s="24"/>
      <c r="AS863" s="201"/>
      <c r="AT863" s="201"/>
      <c r="AU863" s="24"/>
      <c r="AV863" s="24"/>
      <c r="AW863" s="24"/>
      <c r="AX863" s="24"/>
      <c r="AY863" s="778"/>
      <c r="AZ863" s="24"/>
      <c r="BA863" s="24"/>
      <c r="BB863" s="24"/>
      <c r="BC863" s="778"/>
      <c r="BD863" s="24"/>
    </row>
    <row r="864" spans="1:60" s="56" customFormat="1" ht="15.75" customHeight="1">
      <c r="A864" s="14" t="s">
        <v>305</v>
      </c>
      <c r="B864" s="26"/>
      <c r="C864" s="26"/>
      <c r="D864" s="26"/>
      <c r="E864" s="379"/>
      <c r="F864" s="910" t="s">
        <v>305</v>
      </c>
      <c r="G864" s="896"/>
      <c r="H864" s="896"/>
      <c r="I864" s="896"/>
      <c r="J864" s="896"/>
      <c r="K864" s="896"/>
      <c r="L864" s="896"/>
      <c r="M864" s="884" t="s">
        <v>390</v>
      </c>
      <c r="N864" s="884"/>
      <c r="O864" s="884"/>
      <c r="P864" s="884"/>
      <c r="Q864" s="884"/>
      <c r="R864" s="884"/>
      <c r="S864" s="884"/>
      <c r="T864" s="884"/>
      <c r="U864" s="884"/>
      <c r="V864" s="884"/>
      <c r="W864" s="884"/>
      <c r="X864" s="884"/>
      <c r="Y864" s="884"/>
      <c r="Z864" s="884"/>
      <c r="AA864" s="884"/>
      <c r="AB864" s="884"/>
      <c r="AC864" s="884"/>
      <c r="AD864" s="884"/>
      <c r="AE864" s="884"/>
      <c r="AF864" s="884"/>
      <c r="AG864" s="884"/>
      <c r="AH864" s="884"/>
      <c r="AI864" s="884"/>
      <c r="AJ864" s="884"/>
      <c r="AK864" s="884"/>
      <c r="AL864" s="884"/>
      <c r="AM864" s="884"/>
      <c r="AN864" s="884"/>
      <c r="AO864" s="884"/>
      <c r="AP864" s="884"/>
      <c r="AQ864" s="884"/>
      <c r="AR864" s="884"/>
      <c r="AS864" s="884"/>
      <c r="AT864" s="884"/>
      <c r="AU864" s="884"/>
      <c r="AV864" s="884"/>
      <c r="AW864" s="884"/>
      <c r="AX864" s="884"/>
      <c r="AY864" s="884"/>
      <c r="AZ864" s="884"/>
      <c r="BA864" s="884"/>
      <c r="BB864" s="884"/>
      <c r="BC864" s="884"/>
      <c r="BD864" s="884"/>
      <c r="BE864" s="884"/>
      <c r="BF864" s="884"/>
      <c r="BG864" s="884"/>
      <c r="BH864" s="884"/>
    </row>
    <row r="865" spans="1:60" ht="15.75" customHeight="1">
      <c r="A865" s="9" t="s">
        <v>306</v>
      </c>
      <c r="B865" s="5"/>
      <c r="C865" s="5"/>
      <c r="D865" s="5"/>
      <c r="E865" s="379"/>
      <c r="F865" s="910" t="s">
        <v>306</v>
      </c>
      <c r="G865" s="896"/>
      <c r="H865" s="896"/>
      <c r="I865" s="896"/>
      <c r="J865" s="896"/>
      <c r="K865" s="896"/>
      <c r="L865" s="896"/>
      <c r="M865" s="884" t="s">
        <v>391</v>
      </c>
      <c r="N865" s="884"/>
      <c r="O865" s="884"/>
      <c r="P865" s="884"/>
      <c r="Q865" s="884"/>
      <c r="R865" s="884"/>
      <c r="S865" s="884"/>
      <c r="T865" s="884"/>
      <c r="U865" s="884"/>
      <c r="V865" s="884"/>
      <c r="W865" s="884"/>
      <c r="X865" s="884"/>
      <c r="Y865" s="884"/>
      <c r="Z865" s="884"/>
      <c r="AA865" s="884"/>
      <c r="AB865" s="884"/>
      <c r="AC865" s="884"/>
      <c r="AD865" s="884"/>
      <c r="AE865" s="884"/>
      <c r="AF865" s="884"/>
      <c r="AG865" s="884"/>
      <c r="AH865" s="884"/>
      <c r="AI865" s="884"/>
      <c r="AJ865" s="884"/>
      <c r="AK865" s="884"/>
      <c r="AL865" s="884"/>
      <c r="AM865" s="884"/>
      <c r="AN865" s="884"/>
      <c r="AO865" s="884"/>
      <c r="AP865" s="884"/>
      <c r="AQ865" s="884"/>
      <c r="AR865" s="884"/>
      <c r="AS865" s="884"/>
      <c r="AT865" s="884"/>
      <c r="AU865" s="884"/>
      <c r="AV865" s="884"/>
      <c r="AW865" s="884"/>
      <c r="AX865" s="884"/>
      <c r="AY865" s="884"/>
      <c r="AZ865" s="884"/>
      <c r="BA865" s="884"/>
      <c r="BB865" s="884"/>
      <c r="BC865" s="884"/>
      <c r="BD865" s="884"/>
      <c r="BE865" s="884"/>
      <c r="BF865" s="884"/>
      <c r="BG865" s="884"/>
      <c r="BH865" s="884"/>
    </row>
    <row r="866" spans="1:60" s="74" customFormat="1" ht="15.75" customHeight="1">
      <c r="A866" s="8" t="s">
        <v>307</v>
      </c>
      <c r="B866" s="5"/>
      <c r="C866" s="5"/>
      <c r="D866" s="5"/>
      <c r="E866" s="379"/>
      <c r="F866" s="910" t="s">
        <v>307</v>
      </c>
      <c r="G866" s="896"/>
      <c r="H866" s="896"/>
      <c r="I866" s="896"/>
      <c r="J866" s="896"/>
      <c r="K866" s="896"/>
      <c r="L866" s="896"/>
      <c r="M866" s="884" t="s">
        <v>357</v>
      </c>
      <c r="N866" s="884"/>
      <c r="O866" s="884"/>
      <c r="P866" s="884"/>
      <c r="Q866" s="884"/>
      <c r="R866" s="884"/>
      <c r="S866" s="884"/>
      <c r="T866" s="884"/>
      <c r="U866" s="884"/>
      <c r="V866" s="884"/>
      <c r="W866" s="884"/>
      <c r="X866" s="884"/>
      <c r="Y866" s="884"/>
      <c r="Z866" s="884"/>
      <c r="AA866" s="884"/>
      <c r="AB866" s="884"/>
      <c r="AC866" s="884"/>
      <c r="AD866" s="884"/>
      <c r="AE866" s="884"/>
      <c r="AF866" s="884"/>
      <c r="AG866" s="884"/>
      <c r="AH866" s="884"/>
      <c r="AI866" s="884"/>
      <c r="AJ866" s="884"/>
      <c r="AK866" s="884"/>
      <c r="AL866" s="884"/>
      <c r="AM866" s="884"/>
      <c r="AN866" s="884"/>
      <c r="AO866" s="884"/>
      <c r="AP866" s="884"/>
      <c r="AQ866" s="884"/>
      <c r="AR866" s="884"/>
      <c r="AS866" s="884"/>
      <c r="AT866" s="884"/>
      <c r="AU866" s="884"/>
      <c r="AV866" s="884"/>
      <c r="AW866" s="884"/>
      <c r="AX866" s="884"/>
      <c r="AY866" s="884"/>
      <c r="AZ866" s="884"/>
      <c r="BA866" s="884"/>
      <c r="BB866" s="884"/>
      <c r="BC866" s="884"/>
      <c r="BD866" s="884"/>
      <c r="BE866" s="884"/>
      <c r="BF866" s="884"/>
      <c r="BG866" s="884"/>
      <c r="BH866" s="884"/>
    </row>
    <row r="867" spans="1:60" s="74" customFormat="1" ht="10.5" customHeight="1" thickBot="1">
      <c r="A867" s="580"/>
      <c r="B867" s="581"/>
      <c r="C867" s="581"/>
      <c r="D867" s="581"/>
      <c r="E867" s="566"/>
      <c r="F867" s="566"/>
      <c r="G867" s="566"/>
      <c r="H867" s="566"/>
      <c r="I867" s="566"/>
      <c r="J867" s="572"/>
      <c r="K867" s="572"/>
      <c r="L867" s="572"/>
      <c r="M867" s="978"/>
      <c r="N867" s="978"/>
      <c r="O867" s="978"/>
      <c r="P867" s="978"/>
      <c r="Q867" s="978"/>
      <c r="R867" s="978"/>
      <c r="S867" s="978"/>
      <c r="T867" s="978"/>
      <c r="U867" s="978"/>
      <c r="V867" s="978"/>
      <c r="W867" s="978"/>
      <c r="X867" s="978"/>
      <c r="Y867" s="978"/>
      <c r="Z867" s="978"/>
      <c r="AA867" s="978"/>
      <c r="AB867" s="978"/>
      <c r="AC867" s="569"/>
      <c r="AD867" s="569"/>
      <c r="AE867" s="569"/>
      <c r="AF867" s="569"/>
      <c r="AG867" s="582"/>
      <c r="AH867" s="582"/>
      <c r="AI867" s="582"/>
      <c r="AJ867" s="582"/>
      <c r="AK867" s="582"/>
      <c r="AL867" s="583"/>
      <c r="AM867" s="583"/>
      <c r="AN867" s="583"/>
      <c r="AO867" s="583"/>
      <c r="AP867" s="517"/>
      <c r="AQ867" s="509"/>
      <c r="AR867" s="582"/>
      <c r="AS867" s="583"/>
      <c r="AT867" s="583"/>
      <c r="AU867" s="582"/>
      <c r="AV867" s="582"/>
      <c r="AW867" s="582"/>
      <c r="AX867" s="582"/>
      <c r="AY867" s="779"/>
      <c r="AZ867" s="582"/>
      <c r="BA867" s="582"/>
      <c r="BB867" s="582"/>
      <c r="BC867" s="779"/>
      <c r="BD867" s="582"/>
      <c r="BE867" s="726"/>
      <c r="BF867" s="185"/>
      <c r="BG867" s="185"/>
      <c r="BH867" s="185"/>
    </row>
    <row r="868" spans="1:60" ht="39" customHeight="1" thickBot="1">
      <c r="A868" s="886" t="s">
        <v>0</v>
      </c>
      <c r="B868" s="886"/>
      <c r="C868" s="886"/>
      <c r="D868" s="10" t="s">
        <v>1</v>
      </c>
      <c r="E868" s="412" t="s">
        <v>574</v>
      </c>
      <c r="F868" s="887" t="s">
        <v>196</v>
      </c>
      <c r="G868" s="888"/>
      <c r="H868" s="888"/>
      <c r="I868" s="889"/>
      <c r="J868" s="890" t="s">
        <v>195</v>
      </c>
      <c r="K868" s="888"/>
      <c r="L868" s="888"/>
      <c r="M868" s="888"/>
      <c r="N868" s="888"/>
      <c r="O868" s="891"/>
      <c r="P868" s="414" t="s">
        <v>311</v>
      </c>
      <c r="Q868" s="413" t="s">
        <v>302</v>
      </c>
      <c r="R868" s="408" t="s">
        <v>377</v>
      </c>
      <c r="S868" s="408" t="s">
        <v>179</v>
      </c>
      <c r="T868" s="408" t="s">
        <v>378</v>
      </c>
      <c r="U868" s="409" t="s">
        <v>180</v>
      </c>
      <c r="V868" s="409" t="s">
        <v>379</v>
      </c>
      <c r="W868" s="409" t="s">
        <v>381</v>
      </c>
      <c r="X868" s="408"/>
      <c r="Y868" s="408" t="s">
        <v>421</v>
      </c>
      <c r="Z868" s="410" t="s">
        <v>427</v>
      </c>
      <c r="AA868" s="408" t="s">
        <v>181</v>
      </c>
      <c r="AB868" s="408" t="s">
        <v>380</v>
      </c>
      <c r="AC868" s="411"/>
      <c r="AD868" s="411"/>
      <c r="AE868" s="410" t="s">
        <v>422</v>
      </c>
      <c r="AF868" s="410" t="s">
        <v>437</v>
      </c>
      <c r="AG868" s="410" t="s">
        <v>436</v>
      </c>
      <c r="AH868" s="415" t="s">
        <v>434</v>
      </c>
      <c r="AI868" s="417" t="s">
        <v>465</v>
      </c>
      <c r="AJ868" s="416" t="s">
        <v>435</v>
      </c>
      <c r="AK868" s="410" t="s">
        <v>507</v>
      </c>
      <c r="AL868" s="415" t="s">
        <v>506</v>
      </c>
      <c r="AM868" s="417" t="s">
        <v>571</v>
      </c>
      <c r="AN868" s="427" t="s">
        <v>577</v>
      </c>
      <c r="AO868" s="417" t="s">
        <v>583</v>
      </c>
      <c r="AP868" s="428" t="s">
        <v>591</v>
      </c>
      <c r="AQ868" s="428" t="s">
        <v>644</v>
      </c>
      <c r="AR868" s="426" t="s">
        <v>650</v>
      </c>
      <c r="AS868" s="417" t="s">
        <v>657</v>
      </c>
      <c r="AT868" s="632" t="s">
        <v>732</v>
      </c>
      <c r="AU868" s="640" t="s">
        <v>850</v>
      </c>
      <c r="AV868" s="640" t="s">
        <v>849</v>
      </c>
      <c r="AW868" s="646" t="s">
        <v>785</v>
      </c>
      <c r="AX868" s="498" t="s">
        <v>758</v>
      </c>
      <c r="AY868" s="766" t="s">
        <v>801</v>
      </c>
      <c r="AZ868" s="767" t="s">
        <v>605</v>
      </c>
      <c r="BA868" s="768" t="s">
        <v>781</v>
      </c>
      <c r="BB868" s="768" t="s">
        <v>782</v>
      </c>
      <c r="BC868" s="766" t="s">
        <v>889</v>
      </c>
      <c r="BD868" s="714" t="s">
        <v>843</v>
      </c>
      <c r="BE868" s="714" t="s">
        <v>836</v>
      </c>
      <c r="BF868" s="816" t="s">
        <v>852</v>
      </c>
      <c r="BG868" s="640" t="s">
        <v>853</v>
      </c>
      <c r="BH868" s="766" t="s">
        <v>854</v>
      </c>
    </row>
    <row r="869" spans="1:60" s="17" customFormat="1" ht="15.75">
      <c r="A869" s="159">
        <v>8</v>
      </c>
      <c r="B869" s="160">
        <v>1</v>
      </c>
      <c r="C869" s="160"/>
      <c r="D869" s="147" t="s">
        <v>3</v>
      </c>
      <c r="E869" s="388">
        <v>491</v>
      </c>
      <c r="F869" s="146" t="s">
        <v>76</v>
      </c>
      <c r="G869" s="147" t="s">
        <v>5</v>
      </c>
      <c r="H869" s="147" t="s">
        <v>2</v>
      </c>
      <c r="I869" s="147"/>
      <c r="J869" s="146" t="s">
        <v>6</v>
      </c>
      <c r="K869" s="147" t="s">
        <v>11</v>
      </c>
      <c r="L869" s="147" t="s">
        <v>8</v>
      </c>
      <c r="M869" s="147" t="s">
        <v>15</v>
      </c>
      <c r="N869" s="147"/>
      <c r="O869" s="147"/>
      <c r="P869" s="148" t="s">
        <v>7</v>
      </c>
      <c r="Q869" s="79" t="s">
        <v>477</v>
      </c>
      <c r="R869" s="32">
        <v>0</v>
      </c>
      <c r="S869" s="32">
        <v>0</v>
      </c>
      <c r="T869" s="32">
        <v>100</v>
      </c>
      <c r="U869" s="34">
        <v>-126.8</v>
      </c>
      <c r="V869" s="34">
        <v>95.76</v>
      </c>
      <c r="W869" s="143">
        <f aca="true" t="shared" si="273" ref="W869:W874">V869/T869</f>
        <v>0.9576</v>
      </c>
      <c r="X869" s="32"/>
      <c r="Y869" s="32">
        <v>1800</v>
      </c>
      <c r="Z869" s="32">
        <v>1800</v>
      </c>
      <c r="AA869" s="32">
        <v>1800</v>
      </c>
      <c r="AB869" s="32">
        <v>1800</v>
      </c>
      <c r="AC869" s="23"/>
      <c r="AD869" s="23"/>
      <c r="AE869" s="32"/>
      <c r="AF869" s="32"/>
      <c r="AG869" s="32"/>
      <c r="AH869" s="32"/>
      <c r="AI869" s="32">
        <v>243.41</v>
      </c>
      <c r="AJ869" s="67">
        <v>360</v>
      </c>
      <c r="AK869" s="32">
        <v>250</v>
      </c>
      <c r="AL869" s="32">
        <v>256.9</v>
      </c>
      <c r="AM869" s="32">
        <v>260</v>
      </c>
      <c r="AN869" s="32">
        <v>260</v>
      </c>
      <c r="AO869" s="32">
        <v>260</v>
      </c>
      <c r="AP869" s="32">
        <v>260</v>
      </c>
      <c r="AQ869" s="32">
        <v>260</v>
      </c>
      <c r="AR869" s="67">
        <f>AM869</f>
        <v>260</v>
      </c>
      <c r="AS869" s="32">
        <v>258.97</v>
      </c>
      <c r="AT869" s="32">
        <v>260</v>
      </c>
      <c r="AU869" s="32">
        <v>261</v>
      </c>
      <c r="AV869" s="32">
        <v>235.13</v>
      </c>
      <c r="AW869" s="682">
        <v>90.4</v>
      </c>
      <c r="AX869" s="32">
        <v>149.15</v>
      </c>
      <c r="AY869" s="430">
        <v>260</v>
      </c>
      <c r="AZ869" s="119">
        <v>260</v>
      </c>
      <c r="BA869" s="119">
        <v>260</v>
      </c>
      <c r="BB869" s="119">
        <v>260</v>
      </c>
      <c r="BC869" s="430">
        <v>260</v>
      </c>
      <c r="BD869" s="430">
        <v>214.42</v>
      </c>
      <c r="BE869" s="731">
        <f aca="true" t="shared" si="274" ref="BE869:BE878">BD869/BC869*100</f>
        <v>82.46923076923076</v>
      </c>
      <c r="BF869" s="824">
        <v>260</v>
      </c>
      <c r="BG869" s="120">
        <v>260</v>
      </c>
      <c r="BH869" s="32">
        <v>260</v>
      </c>
    </row>
    <row r="870" spans="1:60" s="573" customFormat="1" ht="15.75">
      <c r="A870" s="159">
        <v>8</v>
      </c>
      <c r="B870" s="160">
        <v>1</v>
      </c>
      <c r="C870" s="160"/>
      <c r="D870" s="147" t="s">
        <v>3</v>
      </c>
      <c r="E870" s="388">
        <v>492</v>
      </c>
      <c r="F870" s="146" t="s">
        <v>76</v>
      </c>
      <c r="G870" s="147" t="s">
        <v>5</v>
      </c>
      <c r="H870" s="147" t="s">
        <v>2</v>
      </c>
      <c r="I870" s="147"/>
      <c r="J870" s="146" t="s">
        <v>6</v>
      </c>
      <c r="K870" s="147" t="s">
        <v>11</v>
      </c>
      <c r="L870" s="147" t="s">
        <v>8</v>
      </c>
      <c r="M870" s="147" t="s">
        <v>17</v>
      </c>
      <c r="N870" s="147"/>
      <c r="O870" s="147"/>
      <c r="P870" s="148" t="s">
        <v>7</v>
      </c>
      <c r="Q870" s="79" t="s">
        <v>449</v>
      </c>
      <c r="R870" s="32">
        <v>0</v>
      </c>
      <c r="S870" s="32">
        <v>0</v>
      </c>
      <c r="T870" s="32">
        <v>100</v>
      </c>
      <c r="U870" s="34">
        <v>-126.8</v>
      </c>
      <c r="V870" s="34">
        <v>95.76</v>
      </c>
      <c r="W870" s="143">
        <f t="shared" si="273"/>
        <v>0.9576</v>
      </c>
      <c r="X870" s="32"/>
      <c r="Y870" s="32">
        <v>1800</v>
      </c>
      <c r="Z870" s="32">
        <v>1800</v>
      </c>
      <c r="AA870" s="32">
        <v>1800</v>
      </c>
      <c r="AB870" s="32">
        <v>1800</v>
      </c>
      <c r="AC870" s="23"/>
      <c r="AD870" s="23"/>
      <c r="AE870" s="32"/>
      <c r="AF870" s="32"/>
      <c r="AG870" s="32"/>
      <c r="AH870" s="32">
        <v>12</v>
      </c>
      <c r="AI870" s="32">
        <v>13.87</v>
      </c>
      <c r="AJ870" s="67">
        <v>360</v>
      </c>
      <c r="AK870" s="32">
        <v>15</v>
      </c>
      <c r="AL870" s="32">
        <v>14.64</v>
      </c>
      <c r="AM870" s="32">
        <v>15</v>
      </c>
      <c r="AN870" s="32">
        <v>15</v>
      </c>
      <c r="AO870" s="32">
        <v>15</v>
      </c>
      <c r="AP870" s="32">
        <v>15</v>
      </c>
      <c r="AQ870" s="32">
        <v>15</v>
      </c>
      <c r="AR870" s="67">
        <f>AM870</f>
        <v>15</v>
      </c>
      <c r="AS870" s="32">
        <v>14.76</v>
      </c>
      <c r="AT870" s="32">
        <v>15</v>
      </c>
      <c r="AU870" s="32">
        <v>15</v>
      </c>
      <c r="AV870" s="32">
        <v>13.4</v>
      </c>
      <c r="AW870" s="682">
        <v>67</v>
      </c>
      <c r="AX870" s="32">
        <v>8.5</v>
      </c>
      <c r="AY870" s="234">
        <v>20</v>
      </c>
      <c r="AZ870" s="32">
        <v>20</v>
      </c>
      <c r="BA870" s="32">
        <v>20</v>
      </c>
      <c r="BB870" s="32">
        <v>20</v>
      </c>
      <c r="BC870" s="234">
        <v>20</v>
      </c>
      <c r="BD870" s="234">
        <v>12.22</v>
      </c>
      <c r="BE870" s="731">
        <f t="shared" si="274"/>
        <v>61.1</v>
      </c>
      <c r="BF870" s="822">
        <v>20</v>
      </c>
      <c r="BG870" s="32">
        <v>20</v>
      </c>
      <c r="BH870" s="32">
        <v>20</v>
      </c>
    </row>
    <row r="871" spans="1:60" s="1" customFormat="1" ht="15.75">
      <c r="A871" s="159">
        <v>8</v>
      </c>
      <c r="B871" s="160">
        <v>1</v>
      </c>
      <c r="C871" s="160"/>
      <c r="D871" s="147" t="s">
        <v>3</v>
      </c>
      <c r="E871" s="388">
        <v>493</v>
      </c>
      <c r="F871" s="146" t="s">
        <v>76</v>
      </c>
      <c r="G871" s="147" t="s">
        <v>5</v>
      </c>
      <c r="H871" s="147" t="s">
        <v>2</v>
      </c>
      <c r="I871" s="147"/>
      <c r="J871" s="146" t="s">
        <v>6</v>
      </c>
      <c r="K871" s="147" t="s">
        <v>11</v>
      </c>
      <c r="L871" s="147" t="s">
        <v>8</v>
      </c>
      <c r="M871" s="172" t="s">
        <v>23</v>
      </c>
      <c r="N871" s="147"/>
      <c r="O871" s="147"/>
      <c r="P871" s="148" t="s">
        <v>7</v>
      </c>
      <c r="Q871" s="79" t="s">
        <v>673</v>
      </c>
      <c r="R871" s="32">
        <v>0</v>
      </c>
      <c r="S871" s="32">
        <v>0</v>
      </c>
      <c r="T871" s="32">
        <v>100</v>
      </c>
      <c r="U871" s="34">
        <v>-126.8</v>
      </c>
      <c r="V871" s="34">
        <v>95.76</v>
      </c>
      <c r="W871" s="143">
        <f t="shared" si="273"/>
        <v>0.9576</v>
      </c>
      <c r="X871" s="32"/>
      <c r="Y871" s="32">
        <v>1800</v>
      </c>
      <c r="Z871" s="32">
        <v>1800</v>
      </c>
      <c r="AA871" s="32">
        <v>1800</v>
      </c>
      <c r="AB871" s="32">
        <v>1800</v>
      </c>
      <c r="AC871" s="23"/>
      <c r="AD871" s="23"/>
      <c r="AE871" s="32"/>
      <c r="AF871" s="32"/>
      <c r="AG871" s="32"/>
      <c r="AH871" s="32"/>
      <c r="AI871" s="32">
        <v>82.56</v>
      </c>
      <c r="AJ871" s="67">
        <v>360</v>
      </c>
      <c r="AK871" s="32">
        <v>85</v>
      </c>
      <c r="AL871" s="32">
        <v>87.16</v>
      </c>
      <c r="AM871" s="32">
        <v>90</v>
      </c>
      <c r="AN871" s="32">
        <v>90</v>
      </c>
      <c r="AO871" s="32">
        <v>90</v>
      </c>
      <c r="AP871" s="32">
        <v>90</v>
      </c>
      <c r="AQ871" s="32">
        <v>90</v>
      </c>
      <c r="AR871" s="67">
        <f>AM871</f>
        <v>90</v>
      </c>
      <c r="AS871" s="32">
        <v>87.85</v>
      </c>
      <c r="AT871" s="32">
        <v>90</v>
      </c>
      <c r="AU871" s="32">
        <v>89</v>
      </c>
      <c r="AV871" s="32">
        <v>79.76</v>
      </c>
      <c r="AW871" s="682">
        <v>79.8</v>
      </c>
      <c r="AX871" s="32">
        <v>50.6</v>
      </c>
      <c r="AY871" s="234">
        <v>100</v>
      </c>
      <c r="AZ871" s="32">
        <v>100</v>
      </c>
      <c r="BA871" s="32">
        <v>100</v>
      </c>
      <c r="BB871" s="32">
        <v>100</v>
      </c>
      <c r="BC871" s="234">
        <v>100</v>
      </c>
      <c r="BD871" s="234">
        <v>72.74</v>
      </c>
      <c r="BE871" s="731">
        <f t="shared" si="274"/>
        <v>72.74</v>
      </c>
      <c r="BF871" s="822">
        <v>100</v>
      </c>
      <c r="BG871" s="33">
        <v>100</v>
      </c>
      <c r="BH871" s="32">
        <v>100</v>
      </c>
    </row>
    <row r="872" spans="1:60" s="511" customFormat="1" ht="15.75" customHeight="1">
      <c r="A872" s="159">
        <v>8</v>
      </c>
      <c r="B872" s="160">
        <v>1</v>
      </c>
      <c r="C872" s="160"/>
      <c r="D872" s="147" t="s">
        <v>3</v>
      </c>
      <c r="E872" s="388">
        <v>494</v>
      </c>
      <c r="F872" s="146" t="s">
        <v>76</v>
      </c>
      <c r="G872" s="147" t="s">
        <v>5</v>
      </c>
      <c r="H872" s="147" t="s">
        <v>2</v>
      </c>
      <c r="I872" s="147"/>
      <c r="J872" s="146" t="s">
        <v>6</v>
      </c>
      <c r="K872" s="147" t="s">
        <v>12</v>
      </c>
      <c r="L872" s="147" t="s">
        <v>12</v>
      </c>
      <c r="M872" s="147" t="s">
        <v>32</v>
      </c>
      <c r="N872" s="147"/>
      <c r="O872" s="147"/>
      <c r="P872" s="148" t="s">
        <v>7</v>
      </c>
      <c r="Q872" s="79" t="s">
        <v>158</v>
      </c>
      <c r="R872" s="32">
        <v>0</v>
      </c>
      <c r="S872" s="32">
        <v>0</v>
      </c>
      <c r="T872" s="32">
        <v>100</v>
      </c>
      <c r="U872" s="34">
        <v>-126.8</v>
      </c>
      <c r="V872" s="34">
        <v>95.76</v>
      </c>
      <c r="W872" s="143">
        <f t="shared" si="273"/>
        <v>0.9576</v>
      </c>
      <c r="X872" s="32"/>
      <c r="Y872" s="32">
        <v>1800</v>
      </c>
      <c r="Z872" s="32">
        <v>1800</v>
      </c>
      <c r="AA872" s="32">
        <v>1800</v>
      </c>
      <c r="AB872" s="32">
        <v>1800</v>
      </c>
      <c r="AC872" s="23"/>
      <c r="AD872" s="23"/>
      <c r="AE872" s="32"/>
      <c r="AF872" s="32"/>
      <c r="AG872" s="32"/>
      <c r="AH872" s="32">
        <v>106</v>
      </c>
      <c r="AI872" s="32">
        <v>157.99</v>
      </c>
      <c r="AJ872" s="67"/>
      <c r="AK872" s="32">
        <v>322</v>
      </c>
      <c r="AL872" s="32">
        <v>321.68</v>
      </c>
      <c r="AM872" s="32">
        <v>330</v>
      </c>
      <c r="AN872" s="32">
        <v>330</v>
      </c>
      <c r="AO872" s="32">
        <v>330</v>
      </c>
      <c r="AP872" s="32">
        <v>330</v>
      </c>
      <c r="AQ872" s="32">
        <v>330</v>
      </c>
      <c r="AR872" s="67">
        <v>300</v>
      </c>
      <c r="AS872" s="32"/>
      <c r="AT872" s="32">
        <v>300</v>
      </c>
      <c r="AU872" s="32"/>
      <c r="AV872" s="32">
        <v>210</v>
      </c>
      <c r="AW872" s="682">
        <v>70</v>
      </c>
      <c r="AX872" s="32">
        <v>0</v>
      </c>
      <c r="AY872" s="234">
        <v>300</v>
      </c>
      <c r="AZ872" s="32">
        <v>300</v>
      </c>
      <c r="BA872" s="32">
        <v>300</v>
      </c>
      <c r="BB872" s="32">
        <v>300</v>
      </c>
      <c r="BC872" s="234">
        <v>1100</v>
      </c>
      <c r="BD872" s="234">
        <v>1099.56</v>
      </c>
      <c r="BE872" s="731">
        <f t="shared" si="274"/>
        <v>99.96</v>
      </c>
      <c r="BF872" s="822">
        <v>100</v>
      </c>
      <c r="BG872" s="33">
        <v>200</v>
      </c>
      <c r="BH872" s="32">
        <v>200</v>
      </c>
    </row>
    <row r="873" spans="1:60" ht="15.75" customHeight="1">
      <c r="A873" s="159">
        <v>8</v>
      </c>
      <c r="B873" s="160">
        <v>1</v>
      </c>
      <c r="C873" s="160"/>
      <c r="D873" s="147" t="s">
        <v>3</v>
      </c>
      <c r="E873" s="388">
        <v>495</v>
      </c>
      <c r="F873" s="362" t="s">
        <v>76</v>
      </c>
      <c r="G873" s="216" t="s">
        <v>5</v>
      </c>
      <c r="H873" s="216" t="s">
        <v>2</v>
      </c>
      <c r="I873" s="216"/>
      <c r="J873" s="362" t="s">
        <v>6</v>
      </c>
      <c r="K873" s="216" t="s">
        <v>12</v>
      </c>
      <c r="L873" s="216" t="s">
        <v>24</v>
      </c>
      <c r="M873" s="216" t="s">
        <v>64</v>
      </c>
      <c r="N873" s="216" t="s">
        <v>5</v>
      </c>
      <c r="O873" s="216"/>
      <c r="P873" s="365" t="s">
        <v>7</v>
      </c>
      <c r="Q873" s="79" t="s">
        <v>859</v>
      </c>
      <c r="R873" s="32">
        <v>0</v>
      </c>
      <c r="S873" s="32">
        <v>0</v>
      </c>
      <c r="T873" s="32">
        <v>100</v>
      </c>
      <c r="U873" s="34">
        <v>-126.8</v>
      </c>
      <c r="V873" s="34">
        <v>95.76</v>
      </c>
      <c r="W873" s="143">
        <f t="shared" si="273"/>
        <v>0.9576</v>
      </c>
      <c r="X873" s="32"/>
      <c r="Y873" s="32">
        <v>1800</v>
      </c>
      <c r="Z873" s="32">
        <v>1800</v>
      </c>
      <c r="AA873" s="32">
        <v>1800</v>
      </c>
      <c r="AB873" s="32">
        <v>1800</v>
      </c>
      <c r="AC873" s="23"/>
      <c r="AD873" s="23"/>
      <c r="AE873" s="32"/>
      <c r="AF873" s="32"/>
      <c r="AG873" s="32">
        <f>Z873+AE873</f>
        <v>1800</v>
      </c>
      <c r="AH873" s="32">
        <v>1771.5</v>
      </c>
      <c r="AI873" s="32">
        <v>1739</v>
      </c>
      <c r="AJ873" s="67">
        <f>AG873</f>
        <v>1800</v>
      </c>
      <c r="AK873" s="32">
        <v>1820</v>
      </c>
      <c r="AL873" s="32">
        <v>1835.2</v>
      </c>
      <c r="AM873" s="32">
        <v>1855</v>
      </c>
      <c r="AN873" s="32">
        <v>1855</v>
      </c>
      <c r="AO873" s="32">
        <v>1855</v>
      </c>
      <c r="AP873" s="32">
        <v>1855</v>
      </c>
      <c r="AQ873" s="32">
        <v>1855</v>
      </c>
      <c r="AR873" s="67">
        <f>AM873</f>
        <v>1855</v>
      </c>
      <c r="AS873" s="32">
        <v>1850</v>
      </c>
      <c r="AT873" s="32">
        <v>1855</v>
      </c>
      <c r="AU873" s="32">
        <v>1864</v>
      </c>
      <c r="AV873" s="32">
        <v>1679.8</v>
      </c>
      <c r="AW873" s="682">
        <v>90.8</v>
      </c>
      <c r="AX873" s="32">
        <v>1065.6</v>
      </c>
      <c r="AY873" s="234">
        <v>1850</v>
      </c>
      <c r="AZ873" s="32">
        <v>1850</v>
      </c>
      <c r="BA873" s="32">
        <v>1850</v>
      </c>
      <c r="BB873" s="32">
        <v>1850</v>
      </c>
      <c r="BC873" s="234">
        <v>1850</v>
      </c>
      <c r="BD873" s="234">
        <v>1531.8</v>
      </c>
      <c r="BE873" s="731">
        <f t="shared" si="274"/>
        <v>82.8</v>
      </c>
      <c r="BF873" s="822">
        <v>1850</v>
      </c>
      <c r="BG873" s="33">
        <v>1850</v>
      </c>
      <c r="BH873" s="32">
        <v>1850</v>
      </c>
    </row>
    <row r="874" spans="1:60" ht="15.75" customHeight="1">
      <c r="A874" s="43">
        <v>8</v>
      </c>
      <c r="B874" s="44">
        <v>1</v>
      </c>
      <c r="C874" s="44"/>
      <c r="D874" s="45" t="s">
        <v>3</v>
      </c>
      <c r="E874" s="385">
        <v>496</v>
      </c>
      <c r="F874" s="38" t="s">
        <v>76</v>
      </c>
      <c r="G874" s="37" t="s">
        <v>5</v>
      </c>
      <c r="H874" s="37" t="s">
        <v>2</v>
      </c>
      <c r="I874" s="342"/>
      <c r="J874" s="38" t="s">
        <v>6</v>
      </c>
      <c r="K874" s="37"/>
      <c r="L874" s="37"/>
      <c r="M874" s="37"/>
      <c r="N874" s="37"/>
      <c r="O874" s="342"/>
      <c r="P874" s="39"/>
      <c r="Q874" s="342" t="s">
        <v>191</v>
      </c>
      <c r="R874" s="39">
        <f>R873</f>
        <v>0</v>
      </c>
      <c r="S874" s="39">
        <v>0</v>
      </c>
      <c r="T874" s="39">
        <f>T873</f>
        <v>100</v>
      </c>
      <c r="U874" s="39">
        <v>-126.8</v>
      </c>
      <c r="V874" s="39">
        <f>V873</f>
        <v>95.76</v>
      </c>
      <c r="W874" s="39">
        <f t="shared" si="273"/>
        <v>0.9576</v>
      </c>
      <c r="X874" s="39">
        <f>X873</f>
        <v>0</v>
      </c>
      <c r="Y874" s="39">
        <f>Y873</f>
        <v>1800</v>
      </c>
      <c r="Z874" s="39">
        <f>Z873</f>
        <v>1800</v>
      </c>
      <c r="AA874" s="39">
        <f>AA873</f>
        <v>1800</v>
      </c>
      <c r="AB874" s="39">
        <f>AB873</f>
        <v>1800</v>
      </c>
      <c r="AC874" s="39"/>
      <c r="AD874" s="39"/>
      <c r="AE874" s="39">
        <f>AE873</f>
        <v>0</v>
      </c>
      <c r="AF874" s="39">
        <f aca="true" t="shared" si="275" ref="AF874:AT874">SUM(AF869:AF873)</f>
        <v>0</v>
      </c>
      <c r="AG874" s="39">
        <f t="shared" si="275"/>
        <v>1800</v>
      </c>
      <c r="AH874" s="40">
        <f t="shared" si="275"/>
        <v>1889.5</v>
      </c>
      <c r="AI874" s="40">
        <f>SUM(AI869:AI873)</f>
        <v>2236.83</v>
      </c>
      <c r="AJ874" s="40">
        <f t="shared" si="275"/>
        <v>2880</v>
      </c>
      <c r="AK874" s="40">
        <f t="shared" si="275"/>
        <v>2492</v>
      </c>
      <c r="AL874" s="40">
        <f t="shared" si="275"/>
        <v>2515.58</v>
      </c>
      <c r="AM874" s="40">
        <f t="shared" si="275"/>
        <v>2550</v>
      </c>
      <c r="AN874" s="40">
        <f>SUM(AN869:AN873)</f>
        <v>2550</v>
      </c>
      <c r="AO874" s="40">
        <f>SUM(AO869:AO873)</f>
        <v>2550</v>
      </c>
      <c r="AP874" s="40">
        <f>SUM(AP869:AP873)</f>
        <v>2550</v>
      </c>
      <c r="AQ874" s="40">
        <f>SUM(AQ869:AQ873)</f>
        <v>2550</v>
      </c>
      <c r="AR874" s="177">
        <f t="shared" si="275"/>
        <v>2520</v>
      </c>
      <c r="AS874" s="40">
        <f t="shared" si="275"/>
        <v>2211.58</v>
      </c>
      <c r="AT874" s="40">
        <f t="shared" si="275"/>
        <v>2520</v>
      </c>
      <c r="AU874" s="40">
        <f aca="true" t="shared" si="276" ref="AU874:BH874">SUM(AU869:AU873)</f>
        <v>2229</v>
      </c>
      <c r="AV874" s="40">
        <f t="shared" si="276"/>
        <v>2218.09</v>
      </c>
      <c r="AW874" s="40"/>
      <c r="AX874" s="40">
        <f t="shared" si="276"/>
        <v>1273.85</v>
      </c>
      <c r="AY874" s="40">
        <f t="shared" si="276"/>
        <v>2530</v>
      </c>
      <c r="AZ874" s="40">
        <f t="shared" si="276"/>
        <v>2530</v>
      </c>
      <c r="BA874" s="40">
        <f t="shared" si="276"/>
        <v>2530</v>
      </c>
      <c r="BB874" s="40">
        <f t="shared" si="276"/>
        <v>2530</v>
      </c>
      <c r="BC874" s="40">
        <f t="shared" si="276"/>
        <v>3330</v>
      </c>
      <c r="BD874" s="40">
        <f t="shared" si="276"/>
        <v>2930.74</v>
      </c>
      <c r="BE874" s="40">
        <f t="shared" si="276"/>
        <v>399.0692307692307</v>
      </c>
      <c r="BF874" s="40">
        <f t="shared" si="276"/>
        <v>2330</v>
      </c>
      <c r="BG874" s="40">
        <f t="shared" si="276"/>
        <v>2430</v>
      </c>
      <c r="BH874" s="40">
        <f t="shared" si="276"/>
        <v>2430</v>
      </c>
    </row>
    <row r="875" spans="1:60" ht="5.25" customHeight="1" hidden="1">
      <c r="A875" s="159">
        <v>8</v>
      </c>
      <c r="B875" s="160">
        <v>1</v>
      </c>
      <c r="C875" s="160"/>
      <c r="D875" s="147" t="s">
        <v>3</v>
      </c>
      <c r="E875" s="388">
        <v>497</v>
      </c>
      <c r="F875" s="366" t="s">
        <v>76</v>
      </c>
      <c r="G875" s="321" t="s">
        <v>5</v>
      </c>
      <c r="H875" s="321" t="s">
        <v>2</v>
      </c>
      <c r="I875" s="321"/>
      <c r="J875" s="366" t="s">
        <v>24</v>
      </c>
      <c r="K875" s="321" t="s">
        <v>5</v>
      </c>
      <c r="L875" s="321" t="s">
        <v>24</v>
      </c>
      <c r="M875" s="321" t="s">
        <v>13</v>
      </c>
      <c r="N875" s="321"/>
      <c r="O875" s="321"/>
      <c r="P875" s="367" t="s">
        <v>80</v>
      </c>
      <c r="Q875" s="79" t="s">
        <v>160</v>
      </c>
      <c r="R875" s="32"/>
      <c r="S875" s="32"/>
      <c r="T875" s="32"/>
      <c r="U875" s="34"/>
      <c r="V875" s="34"/>
      <c r="W875" s="143"/>
      <c r="X875" s="32"/>
      <c r="Y875" s="32"/>
      <c r="Z875" s="32"/>
      <c r="AA875" s="32"/>
      <c r="AB875" s="32"/>
      <c r="AC875" s="23"/>
      <c r="AD875" s="23"/>
      <c r="AE875" s="32"/>
      <c r="AF875" s="32">
        <v>39832.7</v>
      </c>
      <c r="AG875" s="32"/>
      <c r="AH875" s="32"/>
      <c r="AI875" s="32"/>
      <c r="AJ875" s="67">
        <f>AG875</f>
        <v>0</v>
      </c>
      <c r="AK875" s="32"/>
      <c r="AL875" s="32"/>
      <c r="AM875" s="32">
        <v>0</v>
      </c>
      <c r="AN875" s="32">
        <v>0</v>
      </c>
      <c r="AO875" s="32">
        <v>0</v>
      </c>
      <c r="AP875" s="32">
        <v>0</v>
      </c>
      <c r="AQ875" s="32"/>
      <c r="AR875" s="67">
        <f>AK875</f>
        <v>0</v>
      </c>
      <c r="AS875" s="32"/>
      <c r="AT875" s="32"/>
      <c r="AU875" s="32"/>
      <c r="AV875" s="32"/>
      <c r="AW875" s="32"/>
      <c r="AX875" s="32"/>
      <c r="AY875" s="234"/>
      <c r="AZ875" s="32"/>
      <c r="BA875" s="32"/>
      <c r="BB875" s="32"/>
      <c r="BC875" s="234"/>
      <c r="BD875" s="32"/>
      <c r="BE875" s="731" t="e">
        <f t="shared" si="274"/>
        <v>#DIV/0!</v>
      </c>
      <c r="BF875" s="33"/>
      <c r="BG875" s="33"/>
      <c r="BH875" s="33"/>
    </row>
    <row r="876" spans="1:60" s="518" customFormat="1" ht="15.75" customHeight="1" hidden="1">
      <c r="A876" s="12">
        <v>8</v>
      </c>
      <c r="B876" s="13">
        <v>1</v>
      </c>
      <c r="C876" s="13"/>
      <c r="D876" s="11" t="s">
        <v>3</v>
      </c>
      <c r="E876" s="388">
        <v>498</v>
      </c>
      <c r="F876" s="10" t="s">
        <v>76</v>
      </c>
      <c r="G876" s="11" t="s">
        <v>5</v>
      </c>
      <c r="H876" s="11" t="s">
        <v>2</v>
      </c>
      <c r="I876" s="11"/>
      <c r="J876" s="10" t="s">
        <v>24</v>
      </c>
      <c r="K876" s="11" t="s">
        <v>5</v>
      </c>
      <c r="L876" s="11" t="s">
        <v>24</v>
      </c>
      <c r="M876" s="11" t="s">
        <v>13</v>
      </c>
      <c r="N876" s="11"/>
      <c r="O876" s="11"/>
      <c r="P876" s="22" t="s">
        <v>7</v>
      </c>
      <c r="Q876" s="79" t="s">
        <v>499</v>
      </c>
      <c r="R876" s="32"/>
      <c r="S876" s="32"/>
      <c r="T876" s="33"/>
      <c r="U876" s="34"/>
      <c r="V876" s="34"/>
      <c r="W876" s="143"/>
      <c r="X876" s="32"/>
      <c r="Y876" s="32"/>
      <c r="Z876" s="32"/>
      <c r="AA876" s="32"/>
      <c r="AB876" s="32"/>
      <c r="AC876" s="4"/>
      <c r="AD876" s="4"/>
      <c r="AE876" s="32"/>
      <c r="AF876" s="32">
        <v>35081.03</v>
      </c>
      <c r="AG876" s="32"/>
      <c r="AH876" s="32"/>
      <c r="AI876" s="32"/>
      <c r="AJ876" s="67">
        <f>AG876</f>
        <v>0</v>
      </c>
      <c r="AK876" s="32">
        <v>6940</v>
      </c>
      <c r="AL876" s="32">
        <v>6939.72</v>
      </c>
      <c r="AM876" s="32">
        <v>0</v>
      </c>
      <c r="AN876" s="32">
        <v>0</v>
      </c>
      <c r="AO876" s="32">
        <v>0</v>
      </c>
      <c r="AP876" s="32">
        <v>0</v>
      </c>
      <c r="AQ876" s="32">
        <v>0</v>
      </c>
      <c r="AR876" s="67">
        <f>AM876</f>
        <v>0</v>
      </c>
      <c r="AS876" s="32"/>
      <c r="AT876" s="32">
        <v>0</v>
      </c>
      <c r="AU876" s="32"/>
      <c r="AV876" s="32"/>
      <c r="AW876" s="32"/>
      <c r="AX876" s="32"/>
      <c r="AY876" s="234"/>
      <c r="AZ876" s="32"/>
      <c r="BA876" s="32"/>
      <c r="BB876" s="32"/>
      <c r="BC876" s="234"/>
      <c r="BD876" s="32"/>
      <c r="BE876" s="731" t="e">
        <f t="shared" si="274"/>
        <v>#DIV/0!</v>
      </c>
      <c r="BF876" s="828"/>
      <c r="BG876" s="828"/>
      <c r="BH876" s="828"/>
    </row>
    <row r="877" spans="1:60" s="23" customFormat="1" ht="15.75" customHeight="1" hidden="1">
      <c r="A877" s="12">
        <v>8</v>
      </c>
      <c r="B877" s="13">
        <v>1</v>
      </c>
      <c r="C877" s="13"/>
      <c r="D877" s="11" t="s">
        <v>3</v>
      </c>
      <c r="E877" s="388">
        <v>499</v>
      </c>
      <c r="F877" s="10" t="s">
        <v>76</v>
      </c>
      <c r="G877" s="11" t="s">
        <v>5</v>
      </c>
      <c r="H877" s="11" t="s">
        <v>2</v>
      </c>
      <c r="I877" s="11"/>
      <c r="J877" s="10" t="s">
        <v>24</v>
      </c>
      <c r="K877" s="11" t="s">
        <v>5</v>
      </c>
      <c r="L877" s="11" t="s">
        <v>24</v>
      </c>
      <c r="M877" s="11" t="s">
        <v>13</v>
      </c>
      <c r="N877" s="11" t="s">
        <v>11</v>
      </c>
      <c r="O877" s="11"/>
      <c r="P877" s="22" t="s">
        <v>7</v>
      </c>
      <c r="Q877" s="79" t="s">
        <v>161</v>
      </c>
      <c r="R877" s="32"/>
      <c r="S877" s="32"/>
      <c r="T877" s="33"/>
      <c r="U877" s="34"/>
      <c r="V877" s="34"/>
      <c r="W877" s="143"/>
      <c r="X877" s="32"/>
      <c r="Y877" s="32"/>
      <c r="Z877" s="32"/>
      <c r="AA877" s="32"/>
      <c r="AB877" s="32"/>
      <c r="AC877" s="4"/>
      <c r="AD877" s="4"/>
      <c r="AE877" s="32"/>
      <c r="AF877" s="32">
        <v>11357.36</v>
      </c>
      <c r="AG877" s="32"/>
      <c r="AH877" s="32"/>
      <c r="AI877" s="32"/>
      <c r="AJ877" s="67">
        <f>AG877</f>
        <v>0</v>
      </c>
      <c r="AK877" s="32">
        <f>AJ877</f>
        <v>0</v>
      </c>
      <c r="AL877" s="32"/>
      <c r="AM877" s="32">
        <v>0</v>
      </c>
      <c r="AN877" s="32">
        <v>0</v>
      </c>
      <c r="AO877" s="32">
        <v>0</v>
      </c>
      <c r="AP877" s="32">
        <v>0</v>
      </c>
      <c r="AQ877" s="32"/>
      <c r="AR877" s="67">
        <f>AK877</f>
        <v>0</v>
      </c>
      <c r="AS877" s="32"/>
      <c r="AT877" s="32"/>
      <c r="AU877" s="32"/>
      <c r="AV877" s="32"/>
      <c r="AW877" s="32"/>
      <c r="AX877" s="32"/>
      <c r="AY877" s="234"/>
      <c r="AZ877" s="32"/>
      <c r="BA877" s="32"/>
      <c r="BB877" s="32"/>
      <c r="BC877" s="234"/>
      <c r="BD877" s="32"/>
      <c r="BE877" s="731" t="e">
        <f t="shared" si="274"/>
        <v>#DIV/0!</v>
      </c>
      <c r="BF877" s="32"/>
      <c r="BG877" s="32"/>
      <c r="BH877" s="32"/>
    </row>
    <row r="878" spans="1:60" s="23" customFormat="1" ht="15.75" customHeight="1" hidden="1">
      <c r="A878" s="12">
        <v>8</v>
      </c>
      <c r="B878" s="13">
        <v>1</v>
      </c>
      <c r="C878" s="13"/>
      <c r="D878" s="11" t="s">
        <v>3</v>
      </c>
      <c r="E878" s="388">
        <v>500</v>
      </c>
      <c r="F878" s="10" t="s">
        <v>76</v>
      </c>
      <c r="G878" s="11" t="s">
        <v>5</v>
      </c>
      <c r="H878" s="11" t="s">
        <v>2</v>
      </c>
      <c r="I878" s="11"/>
      <c r="J878" s="10" t="s">
        <v>24</v>
      </c>
      <c r="K878" s="11" t="s">
        <v>5</v>
      </c>
      <c r="L878" s="11" t="s">
        <v>24</v>
      </c>
      <c r="M878" s="11" t="s">
        <v>15</v>
      </c>
      <c r="N878" s="11" t="s">
        <v>12</v>
      </c>
      <c r="O878" s="11"/>
      <c r="P878" s="22" t="s">
        <v>7</v>
      </c>
      <c r="Q878" s="79" t="s">
        <v>162</v>
      </c>
      <c r="R878" s="32"/>
      <c r="S878" s="32"/>
      <c r="T878" s="33"/>
      <c r="U878" s="34"/>
      <c r="V878" s="34"/>
      <c r="W878" s="143"/>
      <c r="X878" s="32"/>
      <c r="Y878" s="32"/>
      <c r="Z878" s="32"/>
      <c r="AA878" s="32"/>
      <c r="AB878" s="32"/>
      <c r="AC878" s="4"/>
      <c r="AD878" s="4"/>
      <c r="AE878" s="32"/>
      <c r="AF878" s="32">
        <v>7858.34</v>
      </c>
      <c r="AG878" s="32"/>
      <c r="AH878" s="32"/>
      <c r="AI878" s="32"/>
      <c r="AJ878" s="67">
        <f>AG878</f>
        <v>0</v>
      </c>
      <c r="AK878" s="32">
        <f>AJ878</f>
        <v>0</v>
      </c>
      <c r="AL878" s="32"/>
      <c r="AM878" s="32">
        <v>0</v>
      </c>
      <c r="AN878" s="32">
        <v>0</v>
      </c>
      <c r="AO878" s="32">
        <v>0</v>
      </c>
      <c r="AP878" s="32">
        <v>0</v>
      </c>
      <c r="AQ878" s="32"/>
      <c r="AR878" s="67">
        <f>AK878</f>
        <v>0</v>
      </c>
      <c r="AS878" s="32"/>
      <c r="AT878" s="32"/>
      <c r="AU878" s="32"/>
      <c r="AV878" s="32"/>
      <c r="AW878" s="32"/>
      <c r="AX878" s="32"/>
      <c r="AY878" s="234"/>
      <c r="AZ878" s="32"/>
      <c r="BA878" s="32"/>
      <c r="BB878" s="32"/>
      <c r="BC878" s="234"/>
      <c r="BD878" s="32"/>
      <c r="BE878" s="731" t="e">
        <f t="shared" si="274"/>
        <v>#DIV/0!</v>
      </c>
      <c r="BF878" s="32"/>
      <c r="BG878" s="32"/>
      <c r="BH878" s="32"/>
    </row>
    <row r="879" spans="1:60" s="56" customFormat="1" ht="15.75">
      <c r="A879" s="43">
        <v>8</v>
      </c>
      <c r="B879" s="44">
        <v>1</v>
      </c>
      <c r="C879" s="44"/>
      <c r="D879" s="45" t="s">
        <v>10</v>
      </c>
      <c r="E879" s="615">
        <v>501</v>
      </c>
      <c r="F879" s="46" t="s">
        <v>76</v>
      </c>
      <c r="G879" s="45" t="s">
        <v>5</v>
      </c>
      <c r="H879" s="45" t="s">
        <v>2</v>
      </c>
      <c r="I879" s="45"/>
      <c r="J879" s="46" t="s">
        <v>24</v>
      </c>
      <c r="K879" s="45"/>
      <c r="L879" s="45"/>
      <c r="M879" s="45"/>
      <c r="N879" s="45"/>
      <c r="O879" s="45"/>
      <c r="P879" s="47"/>
      <c r="Q879" s="83" t="s">
        <v>193</v>
      </c>
      <c r="R879" s="48"/>
      <c r="S879" s="48"/>
      <c r="T879" s="48"/>
      <c r="U879" s="49"/>
      <c r="V879" s="49"/>
      <c r="W879" s="143"/>
      <c r="X879" s="48"/>
      <c r="Y879" s="48"/>
      <c r="Z879" s="48"/>
      <c r="AA879" s="48"/>
      <c r="AB879" s="48"/>
      <c r="AC879" s="50"/>
      <c r="AD879" s="50"/>
      <c r="AE879" s="48"/>
      <c r="AF879" s="48">
        <f aca="true" t="shared" si="277" ref="AF879:AV879">SUM(AF875:AF878)</f>
        <v>94129.43</v>
      </c>
      <c r="AG879" s="48">
        <f t="shared" si="277"/>
        <v>0</v>
      </c>
      <c r="AH879" s="48">
        <f t="shared" si="277"/>
        <v>0</v>
      </c>
      <c r="AI879" s="48">
        <f t="shared" si="277"/>
        <v>0</v>
      </c>
      <c r="AJ879" s="48">
        <f t="shared" si="277"/>
        <v>0</v>
      </c>
      <c r="AK879" s="48">
        <f t="shared" si="277"/>
        <v>6940</v>
      </c>
      <c r="AL879" s="48">
        <f t="shared" si="277"/>
        <v>6939.72</v>
      </c>
      <c r="AM879" s="48">
        <f t="shared" si="277"/>
        <v>0</v>
      </c>
      <c r="AN879" s="48">
        <f t="shared" si="277"/>
        <v>0</v>
      </c>
      <c r="AO879" s="48">
        <f t="shared" si="277"/>
        <v>0</v>
      </c>
      <c r="AP879" s="48">
        <f t="shared" si="277"/>
        <v>0</v>
      </c>
      <c r="AQ879" s="48">
        <f>SUM(AQ875:AQ878)</f>
        <v>0</v>
      </c>
      <c r="AR879" s="178">
        <f t="shared" si="277"/>
        <v>0</v>
      </c>
      <c r="AS879" s="48">
        <f>SUM(AS875:AS878)</f>
        <v>0</v>
      </c>
      <c r="AT879" s="48">
        <f>SUM(AT875:AT878)</f>
        <v>0</v>
      </c>
      <c r="AU879" s="48">
        <f>SUM(AU875:AU878)</f>
        <v>0</v>
      </c>
      <c r="AV879" s="48">
        <f t="shared" si="277"/>
        <v>0</v>
      </c>
      <c r="AW879" s="48"/>
      <c r="AX879" s="48">
        <f>SUM(AX875:AX878)</f>
        <v>0</v>
      </c>
      <c r="AY879" s="48">
        <f aca="true" t="shared" si="278" ref="AY879:BH879">SUM(AY875:AY878)</f>
        <v>0</v>
      </c>
      <c r="AZ879" s="48">
        <f t="shared" si="278"/>
        <v>0</v>
      </c>
      <c r="BA879" s="48">
        <f t="shared" si="278"/>
        <v>0</v>
      </c>
      <c r="BB879" s="48">
        <f t="shared" si="278"/>
        <v>0</v>
      </c>
      <c r="BC879" s="48">
        <f t="shared" si="278"/>
        <v>0</v>
      </c>
      <c r="BD879" s="48">
        <f t="shared" si="278"/>
        <v>0</v>
      </c>
      <c r="BE879" s="48" t="e">
        <f t="shared" si="278"/>
        <v>#DIV/0!</v>
      </c>
      <c r="BF879" s="48">
        <f t="shared" si="278"/>
        <v>0</v>
      </c>
      <c r="BG879" s="48">
        <f t="shared" si="278"/>
        <v>0</v>
      </c>
      <c r="BH879" s="48">
        <f t="shared" si="278"/>
        <v>0</v>
      </c>
    </row>
    <row r="880" spans="1:60" ht="15" customHeight="1">
      <c r="A880" s="51"/>
      <c r="B880" s="52"/>
      <c r="C880" s="52"/>
      <c r="D880" s="52"/>
      <c r="E880" s="722">
        <v>502</v>
      </c>
      <c r="F880" s="901" t="s">
        <v>186</v>
      </c>
      <c r="G880" s="902"/>
      <c r="H880" s="902"/>
      <c r="I880" s="903"/>
      <c r="J880" s="901" t="s">
        <v>273</v>
      </c>
      <c r="K880" s="902"/>
      <c r="L880" s="902"/>
      <c r="M880" s="902"/>
      <c r="N880" s="902"/>
      <c r="O880" s="902"/>
      <c r="P880" s="903"/>
      <c r="Q880" s="85" t="s">
        <v>274</v>
      </c>
      <c r="R880" s="54">
        <f>R874+R879</f>
        <v>0</v>
      </c>
      <c r="S880" s="54">
        <v>-2000</v>
      </c>
      <c r="T880" s="54">
        <f>T874+T879</f>
        <v>100</v>
      </c>
      <c r="U880" s="55">
        <v>-6000</v>
      </c>
      <c r="V880" s="55">
        <f>V874+V879</f>
        <v>95.76</v>
      </c>
      <c r="W880" s="152">
        <f>V880/T880</f>
        <v>0.9576</v>
      </c>
      <c r="X880" s="54">
        <f>X874+X879</f>
        <v>0</v>
      </c>
      <c r="Y880" s="54">
        <f>Y874+Y879</f>
        <v>1800</v>
      </c>
      <c r="Z880" s="54">
        <f>Z874+Z879</f>
        <v>1800</v>
      </c>
      <c r="AA880" s="54">
        <f>AA874+AA879</f>
        <v>1800</v>
      </c>
      <c r="AB880" s="54">
        <f>AB874+AB879</f>
        <v>1800</v>
      </c>
      <c r="AC880" s="2"/>
      <c r="AD880" s="2"/>
      <c r="AE880" s="54">
        <f aca="true" t="shared" si="279" ref="AE880:AV880">AE874+AE879</f>
        <v>0</v>
      </c>
      <c r="AF880" s="54">
        <f t="shared" si="279"/>
        <v>94129.43</v>
      </c>
      <c r="AG880" s="54">
        <f t="shared" si="279"/>
        <v>1800</v>
      </c>
      <c r="AH880" s="54">
        <f t="shared" si="279"/>
        <v>1889.5</v>
      </c>
      <c r="AI880" s="64">
        <f t="shared" si="279"/>
        <v>2236.83</v>
      </c>
      <c r="AJ880" s="64">
        <f t="shared" si="279"/>
        <v>2880</v>
      </c>
      <c r="AK880" s="64">
        <f t="shared" si="279"/>
        <v>9432</v>
      </c>
      <c r="AL880" s="64">
        <f t="shared" si="279"/>
        <v>9455.3</v>
      </c>
      <c r="AM880" s="64">
        <f t="shared" si="279"/>
        <v>2550</v>
      </c>
      <c r="AN880" s="64">
        <f t="shared" si="279"/>
        <v>2550</v>
      </c>
      <c r="AO880" s="64">
        <f t="shared" si="279"/>
        <v>2550</v>
      </c>
      <c r="AP880" s="64">
        <f t="shared" si="279"/>
        <v>2550</v>
      </c>
      <c r="AQ880" s="64">
        <f>AQ874+AQ879</f>
        <v>2550</v>
      </c>
      <c r="AR880" s="54">
        <f t="shared" si="279"/>
        <v>2520</v>
      </c>
      <c r="AS880" s="64">
        <f>AS874+AS879</f>
        <v>2211.58</v>
      </c>
      <c r="AT880" s="64">
        <f>AT874+AT879</f>
        <v>2520</v>
      </c>
      <c r="AU880" s="64">
        <f>AU874+AU879</f>
        <v>2229</v>
      </c>
      <c r="AV880" s="64">
        <f t="shared" si="279"/>
        <v>2218.09</v>
      </c>
      <c r="AW880" s="64"/>
      <c r="AX880" s="64">
        <f>AX874+AX879</f>
        <v>1273.85</v>
      </c>
      <c r="AY880" s="64">
        <f aca="true" t="shared" si="280" ref="AY880:BH880">AY874+AY879</f>
        <v>2530</v>
      </c>
      <c r="AZ880" s="64">
        <f t="shared" si="280"/>
        <v>2530</v>
      </c>
      <c r="BA880" s="64">
        <f t="shared" si="280"/>
        <v>2530</v>
      </c>
      <c r="BB880" s="64">
        <f t="shared" si="280"/>
        <v>2530</v>
      </c>
      <c r="BC880" s="64">
        <f t="shared" si="280"/>
        <v>3330</v>
      </c>
      <c r="BD880" s="64">
        <f t="shared" si="280"/>
        <v>2930.74</v>
      </c>
      <c r="BE880" s="64" t="e">
        <f t="shared" si="280"/>
        <v>#DIV/0!</v>
      </c>
      <c r="BF880" s="64">
        <f t="shared" si="280"/>
        <v>2330</v>
      </c>
      <c r="BG880" s="64">
        <f t="shared" si="280"/>
        <v>2430</v>
      </c>
      <c r="BH880" s="64">
        <f t="shared" si="280"/>
        <v>2430</v>
      </c>
    </row>
    <row r="881" spans="1:60" s="56" customFormat="1" ht="10.5" customHeight="1">
      <c r="A881" s="584"/>
      <c r="B881" s="584"/>
      <c r="C881" s="584"/>
      <c r="D881" s="584"/>
      <c r="E881" s="584"/>
      <c r="F881" s="584"/>
      <c r="G881" s="584"/>
      <c r="H881" s="584"/>
      <c r="I881" s="584"/>
      <c r="J881" s="527"/>
      <c r="K881" s="527"/>
      <c r="L881" s="527"/>
      <c r="M881" s="527"/>
      <c r="N881" s="527"/>
      <c r="O881" s="527"/>
      <c r="P881" s="527"/>
      <c r="Q881" s="585"/>
      <c r="R881" s="533"/>
      <c r="S881" s="533"/>
      <c r="T881" s="533"/>
      <c r="U881" s="586"/>
      <c r="V881" s="586"/>
      <c r="W881" s="587"/>
      <c r="X881" s="533"/>
      <c r="Y881" s="533"/>
      <c r="Z881" s="533"/>
      <c r="AA881" s="533"/>
      <c r="AB881" s="533"/>
      <c r="AC881" s="528"/>
      <c r="AD881" s="528"/>
      <c r="AE881" s="533"/>
      <c r="AF881" s="533"/>
      <c r="AG881" s="533"/>
      <c r="AH881" s="533"/>
      <c r="AI881" s="533"/>
      <c r="AJ881" s="533"/>
      <c r="AK881" s="533"/>
      <c r="AL881" s="533"/>
      <c r="AM881" s="534"/>
      <c r="AN881" s="534"/>
      <c r="AO881" s="534"/>
      <c r="AP881" s="534"/>
      <c r="AQ881" s="534"/>
      <c r="AR881" s="533"/>
      <c r="AS881" s="534"/>
      <c r="AT881" s="534"/>
      <c r="AU881" s="533"/>
      <c r="AV881" s="533"/>
      <c r="AW881" s="533"/>
      <c r="AX881" s="533"/>
      <c r="AY881" s="781"/>
      <c r="AZ881" s="533"/>
      <c r="BA881" s="533"/>
      <c r="BB881" s="533"/>
      <c r="BC881" s="781"/>
      <c r="BD881" s="533"/>
      <c r="BE881" s="736"/>
      <c r="BF881" s="179"/>
      <c r="BG881" s="179"/>
      <c r="BH881" s="179"/>
    </row>
    <row r="882" spans="1:56" ht="18.75">
      <c r="A882" s="74"/>
      <c r="B882" s="74"/>
      <c r="C882" s="74"/>
      <c r="D882" s="74"/>
      <c r="E882" s="74"/>
      <c r="F882" s="285"/>
      <c r="G882" s="285"/>
      <c r="H882" s="285" t="s">
        <v>553</v>
      </c>
      <c r="I882" s="285"/>
      <c r="J882" s="285"/>
      <c r="K882" s="285"/>
      <c r="L882" s="285"/>
      <c r="M882" s="285"/>
      <c r="N882" s="285"/>
      <c r="O882" s="285"/>
      <c r="P882" s="285"/>
      <c r="Q882" s="285" t="s">
        <v>554</v>
      </c>
      <c r="R882" s="75"/>
      <c r="S882" s="75"/>
      <c r="T882" s="75"/>
      <c r="U882" s="76"/>
      <c r="V882" s="76"/>
      <c r="W882" s="76"/>
      <c r="X882" s="75"/>
      <c r="Y882" s="75"/>
      <c r="Z882" s="75"/>
      <c r="AA882" s="75"/>
      <c r="AB882" s="75"/>
      <c r="AC882" s="285"/>
      <c r="AD882" s="285"/>
      <c r="AE882" s="75"/>
      <c r="AF882" s="75"/>
      <c r="AG882" s="75"/>
      <c r="AH882" s="75"/>
      <c r="AI882" s="75"/>
      <c r="AJ882" s="75"/>
      <c r="AK882" s="75"/>
      <c r="AL882" s="200"/>
      <c r="AM882" s="200"/>
      <c r="AN882" s="200"/>
      <c r="AO882" s="200"/>
      <c r="AP882" s="200"/>
      <c r="AQ882" s="200"/>
      <c r="AR882" s="75"/>
      <c r="AS882" s="200"/>
      <c r="AT882" s="200"/>
      <c r="AU882" s="75"/>
      <c r="AV882" s="75"/>
      <c r="AW882" s="75"/>
      <c r="AX882" s="75"/>
      <c r="AY882" s="774"/>
      <c r="AZ882" s="75"/>
      <c r="BA882" s="75"/>
      <c r="BB882" s="75"/>
      <c r="BC882" s="774"/>
      <c r="BD882" s="75"/>
    </row>
    <row r="883" spans="1:60" s="74" customFormat="1" ht="10.5" customHeight="1">
      <c r="A883" s="576"/>
      <c r="B883" s="553"/>
      <c r="C883" s="553"/>
      <c r="D883" s="553"/>
      <c r="E883" s="502"/>
      <c r="F883" s="553"/>
      <c r="G883" s="553"/>
      <c r="H883" s="553"/>
      <c r="I883" s="558"/>
      <c r="J883" s="558"/>
      <c r="K883" s="558"/>
      <c r="L883" s="558"/>
      <c r="M883" s="503"/>
      <c r="N883" s="503"/>
      <c r="O883" s="503"/>
      <c r="P883" s="503"/>
      <c r="Q883" s="504"/>
      <c r="R883" s="505"/>
      <c r="S883" s="505"/>
      <c r="T883" s="505"/>
      <c r="U883" s="506"/>
      <c r="V883" s="506"/>
      <c r="W883" s="506"/>
      <c r="X883" s="505"/>
      <c r="Y883" s="505"/>
      <c r="Z883" s="505"/>
      <c r="AA883" s="505"/>
      <c r="AB883" s="505"/>
      <c r="AC883" s="507"/>
      <c r="AD883" s="507"/>
      <c r="AE883" s="505"/>
      <c r="AF883" s="505"/>
      <c r="AG883" s="505"/>
      <c r="AH883" s="505"/>
      <c r="AI883" s="505"/>
      <c r="AJ883" s="505"/>
      <c r="AK883" s="505"/>
      <c r="AL883" s="508"/>
      <c r="AM883" s="508"/>
      <c r="AN883" s="508"/>
      <c r="AO883" s="508"/>
      <c r="AP883" s="508"/>
      <c r="AQ883" s="508"/>
      <c r="AR883" s="505"/>
      <c r="AS883" s="508"/>
      <c r="AT883" s="508"/>
      <c r="AU883" s="505"/>
      <c r="AV883" s="505"/>
      <c r="AW883" s="505"/>
      <c r="AX883" s="505"/>
      <c r="AY883" s="775"/>
      <c r="AZ883" s="505"/>
      <c r="BA883" s="505"/>
      <c r="BB883" s="505"/>
      <c r="BC883" s="775"/>
      <c r="BD883" s="505"/>
      <c r="BE883" s="726"/>
      <c r="BF883" s="185"/>
      <c r="BG883" s="185"/>
      <c r="BH883" s="185"/>
    </row>
    <row r="884" spans="1:60" s="74" customFormat="1" ht="15.75" customHeight="1">
      <c r="A884" s="14" t="s">
        <v>305</v>
      </c>
      <c r="B884" s="26"/>
      <c r="C884" s="26"/>
      <c r="D884" s="26"/>
      <c r="E884" s="379"/>
      <c r="F884" s="910" t="s">
        <v>305</v>
      </c>
      <c r="G884" s="896"/>
      <c r="H884" s="896"/>
      <c r="I884" s="896"/>
      <c r="J884" s="896"/>
      <c r="K884" s="896"/>
      <c r="L884" s="896"/>
      <c r="M884" s="884" t="s">
        <v>358</v>
      </c>
      <c r="N884" s="884"/>
      <c r="O884" s="884"/>
      <c r="P884" s="884"/>
      <c r="Q884" s="884"/>
      <c r="R884" s="884"/>
      <c r="S884" s="884"/>
      <c r="T884" s="884"/>
      <c r="U884" s="884"/>
      <c r="V884" s="884"/>
      <c r="W884" s="884"/>
      <c r="X884" s="884"/>
      <c r="Y884" s="884"/>
      <c r="Z884" s="884"/>
      <c r="AA884" s="884"/>
      <c r="AB884" s="884"/>
      <c r="AC884" s="884"/>
      <c r="AD884" s="884"/>
      <c r="AE884" s="884"/>
      <c r="AF884" s="884"/>
      <c r="AG884" s="884"/>
      <c r="AH884" s="884"/>
      <c r="AI884" s="884"/>
      <c r="AJ884" s="884"/>
      <c r="AK884" s="884"/>
      <c r="AL884" s="884"/>
      <c r="AM884" s="884"/>
      <c r="AN884" s="884"/>
      <c r="AO884" s="884"/>
      <c r="AP884" s="884"/>
      <c r="AQ884" s="884"/>
      <c r="AR884" s="884"/>
      <c r="AS884" s="884"/>
      <c r="AT884" s="884"/>
      <c r="AU884" s="884"/>
      <c r="AV884" s="884"/>
      <c r="AW884" s="884"/>
      <c r="AX884" s="884"/>
      <c r="AY884" s="884"/>
      <c r="AZ884" s="884"/>
      <c r="BA884" s="884"/>
      <c r="BB884" s="884"/>
      <c r="BC884" s="884"/>
      <c r="BD884" s="884"/>
      <c r="BE884" s="884"/>
      <c r="BF884" s="884"/>
      <c r="BG884" s="884"/>
      <c r="BH884" s="884"/>
    </row>
    <row r="885" spans="1:60" s="74" customFormat="1" ht="15.75" customHeight="1">
      <c r="A885" s="9" t="s">
        <v>306</v>
      </c>
      <c r="B885" s="5"/>
      <c r="C885" s="5"/>
      <c r="D885" s="5"/>
      <c r="E885" s="379"/>
      <c r="F885" s="896" t="s">
        <v>306</v>
      </c>
      <c r="G885" s="896"/>
      <c r="H885" s="896"/>
      <c r="I885" s="896"/>
      <c r="J885" s="896"/>
      <c r="K885" s="896"/>
      <c r="L885" s="896"/>
      <c r="M885" s="885" t="s">
        <v>599</v>
      </c>
      <c r="N885" s="885"/>
      <c r="O885" s="885"/>
      <c r="P885" s="885"/>
      <c r="Q885" s="885"/>
      <c r="R885" s="885"/>
      <c r="S885" s="885"/>
      <c r="T885" s="885"/>
      <c r="U885" s="885"/>
      <c r="V885" s="885"/>
      <c r="W885" s="885"/>
      <c r="X885" s="885"/>
      <c r="Y885" s="885"/>
      <c r="Z885" s="885"/>
      <c r="AA885" s="885"/>
      <c r="AB885" s="885"/>
      <c r="AC885" s="885"/>
      <c r="AD885" s="885"/>
      <c r="AE885" s="885"/>
      <c r="AF885" s="885"/>
      <c r="AG885" s="885"/>
      <c r="AH885" s="885"/>
      <c r="AI885" s="885"/>
      <c r="AJ885" s="885"/>
      <c r="AK885" s="885"/>
      <c r="AL885" s="885"/>
      <c r="AM885" s="885"/>
      <c r="AN885" s="885"/>
      <c r="AO885" s="885"/>
      <c r="AP885" s="885"/>
      <c r="AQ885" s="885"/>
      <c r="AR885" s="885"/>
      <c r="AS885" s="885"/>
      <c r="AT885" s="885"/>
      <c r="AU885" s="885"/>
      <c r="AV885" s="885"/>
      <c r="AW885" s="885"/>
      <c r="AX885" s="885"/>
      <c r="AY885" s="885"/>
      <c r="AZ885" s="885"/>
      <c r="BA885" s="885"/>
      <c r="BB885" s="885"/>
      <c r="BC885" s="885"/>
      <c r="BD885" s="885"/>
      <c r="BE885" s="885"/>
      <c r="BF885" s="885"/>
      <c r="BG885" s="885"/>
      <c r="BH885" s="885"/>
    </row>
    <row r="886" spans="1:60" s="17" customFormat="1" ht="15.75" customHeight="1">
      <c r="A886" s="8" t="s">
        <v>307</v>
      </c>
      <c r="B886" s="5"/>
      <c r="C886" s="5"/>
      <c r="D886" s="5"/>
      <c r="E886" s="379"/>
      <c r="F886" s="896" t="s">
        <v>307</v>
      </c>
      <c r="G886" s="896"/>
      <c r="H886" s="896"/>
      <c r="I886" s="896"/>
      <c r="J886" s="896"/>
      <c r="K886" s="896"/>
      <c r="L886" s="896"/>
      <c r="M886" s="884" t="s">
        <v>357</v>
      </c>
      <c r="N886" s="884"/>
      <c r="O886" s="884"/>
      <c r="P886" s="884"/>
      <c r="Q886" s="884"/>
      <c r="R886" s="884"/>
      <c r="S886" s="884"/>
      <c r="T886" s="884"/>
      <c r="U886" s="884"/>
      <c r="V886" s="884"/>
      <c r="W886" s="884"/>
      <c r="X886" s="884"/>
      <c r="Y886" s="884"/>
      <c r="Z886" s="884"/>
      <c r="AA886" s="884"/>
      <c r="AB886" s="884"/>
      <c r="AC886" s="884"/>
      <c r="AD886" s="884"/>
      <c r="AE886" s="884"/>
      <c r="AF886" s="884"/>
      <c r="AG886" s="884"/>
      <c r="AH886" s="884"/>
      <c r="AI886" s="884"/>
      <c r="AJ886" s="884"/>
      <c r="AK886" s="884"/>
      <c r="AL886" s="884"/>
      <c r="AM886" s="884"/>
      <c r="AN886" s="884"/>
      <c r="AO886" s="884"/>
      <c r="AP886" s="884"/>
      <c r="AQ886" s="884"/>
      <c r="AR886" s="884"/>
      <c r="AS886" s="884"/>
      <c r="AT886" s="884"/>
      <c r="AU886" s="884"/>
      <c r="AV886" s="884"/>
      <c r="AW886" s="884"/>
      <c r="AX886" s="884"/>
      <c r="AY886" s="884"/>
      <c r="AZ886" s="884"/>
      <c r="BA886" s="884"/>
      <c r="BB886" s="884"/>
      <c r="BC886" s="884"/>
      <c r="BD886" s="884"/>
      <c r="BE886" s="884"/>
      <c r="BF886" s="884"/>
      <c r="BG886" s="884"/>
      <c r="BH886" s="884"/>
    </row>
    <row r="887" spans="1:60" s="507" customFormat="1" ht="12" customHeight="1" thickBot="1">
      <c r="A887" s="580"/>
      <c r="B887" s="581"/>
      <c r="C887" s="581"/>
      <c r="D887" s="581"/>
      <c r="E887" s="566"/>
      <c r="F887" s="566"/>
      <c r="G887" s="566"/>
      <c r="H887" s="566"/>
      <c r="I887" s="566"/>
      <c r="J887" s="572"/>
      <c r="K887" s="572"/>
      <c r="L887" s="572"/>
      <c r="M887" s="978"/>
      <c r="N887" s="978"/>
      <c r="O887" s="978"/>
      <c r="P887" s="978"/>
      <c r="Q887" s="978"/>
      <c r="R887" s="978"/>
      <c r="S887" s="978"/>
      <c r="T887" s="978"/>
      <c r="U887" s="978"/>
      <c r="V887" s="978"/>
      <c r="W887" s="978"/>
      <c r="X887" s="978"/>
      <c r="Y887" s="978"/>
      <c r="Z887" s="978"/>
      <c r="AA887" s="978"/>
      <c r="AB887" s="978"/>
      <c r="AC887" s="569"/>
      <c r="AD887" s="569"/>
      <c r="AE887" s="569"/>
      <c r="AF887" s="569"/>
      <c r="AG887" s="582"/>
      <c r="AH887" s="582"/>
      <c r="AI887" s="582"/>
      <c r="AJ887" s="582"/>
      <c r="AK887" s="582"/>
      <c r="AL887" s="583"/>
      <c r="AM887" s="583"/>
      <c r="AN887" s="583"/>
      <c r="AO887" s="583"/>
      <c r="AP887" s="517"/>
      <c r="AQ887" s="509"/>
      <c r="AR887" s="582"/>
      <c r="AS887" s="583"/>
      <c r="AT887" s="583"/>
      <c r="AU887" s="582"/>
      <c r="AV887" s="582"/>
      <c r="AW887" s="582"/>
      <c r="AX887" s="582"/>
      <c r="AY887" s="779"/>
      <c r="AZ887" s="582"/>
      <c r="BA887" s="582"/>
      <c r="BB887" s="582"/>
      <c r="BC887" s="779"/>
      <c r="BD887" s="582"/>
      <c r="BE887" s="729"/>
      <c r="BF887" s="515"/>
      <c r="BG887" s="515"/>
      <c r="BH887" s="515"/>
    </row>
    <row r="888" spans="1:60" ht="39" customHeight="1" thickBot="1">
      <c r="A888" s="886" t="s">
        <v>0</v>
      </c>
      <c r="B888" s="886"/>
      <c r="C888" s="886"/>
      <c r="D888" s="10" t="s">
        <v>1</v>
      </c>
      <c r="E888" s="412" t="s">
        <v>574</v>
      </c>
      <c r="F888" s="887" t="s">
        <v>196</v>
      </c>
      <c r="G888" s="888"/>
      <c r="H888" s="888"/>
      <c r="I888" s="889"/>
      <c r="J888" s="890" t="s">
        <v>195</v>
      </c>
      <c r="K888" s="888"/>
      <c r="L888" s="888"/>
      <c r="M888" s="888"/>
      <c r="N888" s="888"/>
      <c r="O888" s="891"/>
      <c r="P888" s="414" t="s">
        <v>311</v>
      </c>
      <c r="Q888" s="413" t="s">
        <v>302</v>
      </c>
      <c r="R888" s="408" t="s">
        <v>377</v>
      </c>
      <c r="S888" s="408" t="s">
        <v>179</v>
      </c>
      <c r="T888" s="408" t="s">
        <v>378</v>
      </c>
      <c r="U888" s="409" t="s">
        <v>180</v>
      </c>
      <c r="V888" s="409" t="s">
        <v>379</v>
      </c>
      <c r="W888" s="409" t="s">
        <v>381</v>
      </c>
      <c r="X888" s="408"/>
      <c r="Y888" s="408" t="s">
        <v>421</v>
      </c>
      <c r="Z888" s="410" t="s">
        <v>427</v>
      </c>
      <c r="AA888" s="408" t="s">
        <v>181</v>
      </c>
      <c r="AB888" s="408" t="s">
        <v>380</v>
      </c>
      <c r="AC888" s="411"/>
      <c r="AD888" s="411"/>
      <c r="AE888" s="410" t="s">
        <v>422</v>
      </c>
      <c r="AF888" s="410" t="s">
        <v>437</v>
      </c>
      <c r="AG888" s="410" t="s">
        <v>436</v>
      </c>
      <c r="AH888" s="415" t="s">
        <v>434</v>
      </c>
      <c r="AI888" s="417" t="s">
        <v>465</v>
      </c>
      <c r="AJ888" s="416" t="s">
        <v>435</v>
      </c>
      <c r="AK888" s="410" t="s">
        <v>507</v>
      </c>
      <c r="AL888" s="415" t="s">
        <v>506</v>
      </c>
      <c r="AM888" s="417" t="s">
        <v>571</v>
      </c>
      <c r="AN888" s="427" t="s">
        <v>577</v>
      </c>
      <c r="AO888" s="417" t="s">
        <v>583</v>
      </c>
      <c r="AP888" s="428" t="s">
        <v>591</v>
      </c>
      <c r="AQ888" s="428" t="s">
        <v>644</v>
      </c>
      <c r="AR888" s="426" t="s">
        <v>650</v>
      </c>
      <c r="AS888" s="417" t="s">
        <v>657</v>
      </c>
      <c r="AT888" s="632" t="s">
        <v>732</v>
      </c>
      <c r="AU888" s="640" t="s">
        <v>850</v>
      </c>
      <c r="AV888" s="640" t="s">
        <v>849</v>
      </c>
      <c r="AW888" s="646" t="s">
        <v>785</v>
      </c>
      <c r="AX888" s="498" t="s">
        <v>758</v>
      </c>
      <c r="AY888" s="766" t="s">
        <v>801</v>
      </c>
      <c r="AZ888" s="767" t="s">
        <v>605</v>
      </c>
      <c r="BA888" s="768" t="s">
        <v>781</v>
      </c>
      <c r="BB888" s="768" t="s">
        <v>782</v>
      </c>
      <c r="BC888" s="766" t="s">
        <v>889</v>
      </c>
      <c r="BD888" s="714" t="s">
        <v>843</v>
      </c>
      <c r="BE888" s="714" t="s">
        <v>836</v>
      </c>
      <c r="BF888" s="816" t="s">
        <v>852</v>
      </c>
      <c r="BG888" s="640" t="s">
        <v>853</v>
      </c>
      <c r="BH888" s="766" t="s">
        <v>854</v>
      </c>
    </row>
    <row r="889" spans="1:60" s="507" customFormat="1" ht="15.75">
      <c r="A889" s="159">
        <v>8</v>
      </c>
      <c r="B889" s="160">
        <v>1</v>
      </c>
      <c r="C889" s="160"/>
      <c r="D889" s="147" t="s">
        <v>3</v>
      </c>
      <c r="E889" s="388">
        <v>503</v>
      </c>
      <c r="F889" s="146" t="s">
        <v>76</v>
      </c>
      <c r="G889" s="147" t="s">
        <v>5</v>
      </c>
      <c r="H889" s="147" t="s">
        <v>2</v>
      </c>
      <c r="I889" s="147"/>
      <c r="J889" s="146" t="s">
        <v>6</v>
      </c>
      <c r="K889" s="211">
        <v>3</v>
      </c>
      <c r="L889" s="211">
        <v>7</v>
      </c>
      <c r="M889" s="172" t="s">
        <v>19</v>
      </c>
      <c r="N889" s="147">
        <v>4</v>
      </c>
      <c r="O889" s="147"/>
      <c r="P889" s="148" t="s">
        <v>7</v>
      </c>
      <c r="Q889" s="79" t="s">
        <v>724</v>
      </c>
      <c r="R889" s="32">
        <v>0</v>
      </c>
      <c r="S889" s="32">
        <v>0</v>
      </c>
      <c r="T889" s="32">
        <v>100</v>
      </c>
      <c r="U889" s="34">
        <v>-126.8</v>
      </c>
      <c r="V889" s="34">
        <v>95.76</v>
      </c>
      <c r="W889" s="143">
        <f>V889/T889</f>
        <v>0.9576</v>
      </c>
      <c r="X889" s="32"/>
      <c r="Y889" s="32">
        <v>1800</v>
      </c>
      <c r="Z889" s="32">
        <v>1800</v>
      </c>
      <c r="AA889" s="32">
        <v>1800</v>
      </c>
      <c r="AB889" s="32">
        <v>1800</v>
      </c>
      <c r="AC889" s="23"/>
      <c r="AD889" s="23"/>
      <c r="AE889" s="32"/>
      <c r="AF889" s="32"/>
      <c r="AG889" s="32"/>
      <c r="AH889" s="32"/>
      <c r="AI889" s="32"/>
      <c r="AJ889" s="67"/>
      <c r="AK889" s="32"/>
      <c r="AL889" s="32"/>
      <c r="AM889" s="32">
        <v>300</v>
      </c>
      <c r="AN889" s="32">
        <v>200</v>
      </c>
      <c r="AO889" s="32">
        <v>200</v>
      </c>
      <c r="AP889" s="32">
        <v>200</v>
      </c>
      <c r="AQ889" s="32">
        <v>200</v>
      </c>
      <c r="AR889" s="67">
        <v>200</v>
      </c>
      <c r="AS889" s="32">
        <v>200</v>
      </c>
      <c r="AT889" s="32">
        <v>200</v>
      </c>
      <c r="AU889" s="32">
        <v>300</v>
      </c>
      <c r="AV889" s="32">
        <v>300</v>
      </c>
      <c r="AW889" s="682">
        <v>100</v>
      </c>
      <c r="AX889" s="32">
        <v>0</v>
      </c>
      <c r="AY889" s="430">
        <v>300</v>
      </c>
      <c r="AZ889" s="119">
        <v>300</v>
      </c>
      <c r="BA889" s="119">
        <v>300</v>
      </c>
      <c r="BB889" s="119">
        <v>300</v>
      </c>
      <c r="BC889" s="430"/>
      <c r="BD889" s="430"/>
      <c r="BE889" s="731"/>
      <c r="BF889" s="824">
        <v>300</v>
      </c>
      <c r="BG889" s="120">
        <v>300</v>
      </c>
      <c r="BH889" s="120">
        <v>300</v>
      </c>
    </row>
    <row r="890" spans="1:60" s="1" customFormat="1" ht="15.75">
      <c r="A890" s="159">
        <v>8</v>
      </c>
      <c r="B890" s="160">
        <v>1</v>
      </c>
      <c r="C890" s="160"/>
      <c r="D890" s="147" t="s">
        <v>3</v>
      </c>
      <c r="E890" s="388">
        <v>504</v>
      </c>
      <c r="F890" s="362" t="s">
        <v>76</v>
      </c>
      <c r="G890" s="216" t="s">
        <v>5</v>
      </c>
      <c r="H890" s="216" t="s">
        <v>2</v>
      </c>
      <c r="I890" s="216"/>
      <c r="J890" s="362" t="s">
        <v>6</v>
      </c>
      <c r="K890" s="216" t="s">
        <v>12</v>
      </c>
      <c r="L890" s="363">
        <v>3</v>
      </c>
      <c r="M890" s="364" t="s">
        <v>32</v>
      </c>
      <c r="N890" s="216">
        <v>2</v>
      </c>
      <c r="O890" s="216"/>
      <c r="P890" s="365" t="s">
        <v>7</v>
      </c>
      <c r="Q890" s="79" t="s">
        <v>555</v>
      </c>
      <c r="R890" s="32">
        <v>0</v>
      </c>
      <c r="S890" s="32">
        <v>0</v>
      </c>
      <c r="T890" s="32">
        <v>100</v>
      </c>
      <c r="U890" s="34">
        <v>-126.8</v>
      </c>
      <c r="V890" s="34">
        <v>95.76</v>
      </c>
      <c r="W890" s="143">
        <f>V890/T890</f>
        <v>0.9576</v>
      </c>
      <c r="X890" s="32"/>
      <c r="Y890" s="32">
        <v>1800</v>
      </c>
      <c r="Z890" s="32">
        <v>1800</v>
      </c>
      <c r="AA890" s="32">
        <v>1800</v>
      </c>
      <c r="AB890" s="32">
        <v>1800</v>
      </c>
      <c r="AC890" s="23"/>
      <c r="AD890" s="23"/>
      <c r="AE890" s="32"/>
      <c r="AF890" s="32"/>
      <c r="AG890" s="32">
        <f>Z890+AE890</f>
        <v>1800</v>
      </c>
      <c r="AH890" s="32"/>
      <c r="AI890" s="32"/>
      <c r="AJ890" s="67"/>
      <c r="AK890" s="32"/>
      <c r="AL890" s="32"/>
      <c r="AM890" s="32">
        <v>0</v>
      </c>
      <c r="AN890" s="32">
        <v>100</v>
      </c>
      <c r="AO890" s="32">
        <v>100</v>
      </c>
      <c r="AP890" s="32">
        <v>100</v>
      </c>
      <c r="AQ890" s="32">
        <v>100</v>
      </c>
      <c r="AR890" s="67">
        <v>100</v>
      </c>
      <c r="AS890" s="32">
        <v>99.96</v>
      </c>
      <c r="AT890" s="32">
        <v>100</v>
      </c>
      <c r="AU890" s="32"/>
      <c r="AV890" s="32"/>
      <c r="AW890" s="32"/>
      <c r="AX890" s="32"/>
      <c r="AY890" s="430"/>
      <c r="AZ890" s="32"/>
      <c r="BA890" s="32"/>
      <c r="BB890" s="32"/>
      <c r="BC890" s="430"/>
      <c r="BD890" s="234"/>
      <c r="BE890" s="731"/>
      <c r="BF890" s="832"/>
      <c r="BG890" s="833"/>
      <c r="BH890" s="120"/>
    </row>
    <row r="891" spans="1:60" s="507" customFormat="1" ht="15.75">
      <c r="A891" s="43">
        <v>8</v>
      </c>
      <c r="B891" s="44">
        <v>1</v>
      </c>
      <c r="C891" s="44"/>
      <c r="D891" s="45" t="s">
        <v>3</v>
      </c>
      <c r="E891" s="385">
        <v>505</v>
      </c>
      <c r="F891" s="38" t="s">
        <v>76</v>
      </c>
      <c r="G891" s="37" t="s">
        <v>5</v>
      </c>
      <c r="H891" s="37" t="s">
        <v>2</v>
      </c>
      <c r="I891" s="342"/>
      <c r="J891" s="38" t="s">
        <v>6</v>
      </c>
      <c r="K891" s="37"/>
      <c r="L891" s="37"/>
      <c r="M891" s="37"/>
      <c r="N891" s="37"/>
      <c r="O891" s="342"/>
      <c r="P891" s="39"/>
      <c r="Q891" s="39" t="s">
        <v>191</v>
      </c>
      <c r="R891" s="355">
        <f>R890</f>
        <v>0</v>
      </c>
      <c r="S891" s="355">
        <v>0</v>
      </c>
      <c r="T891" s="355">
        <f>T890</f>
        <v>100</v>
      </c>
      <c r="U891" s="355">
        <v>-126.8</v>
      </c>
      <c r="V891" s="355">
        <f>V890</f>
        <v>95.76</v>
      </c>
      <c r="W891" s="355">
        <f>V891/T891</f>
        <v>0.9576</v>
      </c>
      <c r="X891" s="355">
        <f>X890</f>
        <v>0</v>
      </c>
      <c r="Y891" s="355">
        <f>Y890</f>
        <v>1800</v>
      </c>
      <c r="Z891" s="355">
        <f>Z890</f>
        <v>1800</v>
      </c>
      <c r="AA891" s="355">
        <f>AA890</f>
        <v>1800</v>
      </c>
      <c r="AB891" s="355">
        <f>AB890</f>
        <v>1800</v>
      </c>
      <c r="AC891" s="355"/>
      <c r="AD891" s="355"/>
      <c r="AE891" s="355">
        <f>AE890</f>
        <v>0</v>
      </c>
      <c r="AF891" s="355">
        <f aca="true" t="shared" si="281" ref="AF891:AV891">SUM(AF889:AF890)</f>
        <v>0</v>
      </c>
      <c r="AG891" s="355">
        <f t="shared" si="281"/>
        <v>1800</v>
      </c>
      <c r="AH891" s="180">
        <f t="shared" si="281"/>
        <v>0</v>
      </c>
      <c r="AI891" s="180">
        <f t="shared" si="281"/>
        <v>0</v>
      </c>
      <c r="AJ891" s="180">
        <f t="shared" si="281"/>
        <v>0</v>
      </c>
      <c r="AK891" s="180">
        <f t="shared" si="281"/>
        <v>0</v>
      </c>
      <c r="AL891" s="180">
        <f t="shared" si="281"/>
        <v>0</v>
      </c>
      <c r="AM891" s="180">
        <f t="shared" si="281"/>
        <v>300</v>
      </c>
      <c r="AN891" s="180">
        <f>SUM(AN889:AN890)</f>
        <v>300</v>
      </c>
      <c r="AO891" s="180">
        <f>SUM(AO889:AO890)</f>
        <v>300</v>
      </c>
      <c r="AP891" s="180">
        <f>SUM(AP889:AP890)</f>
        <v>300</v>
      </c>
      <c r="AQ891" s="180">
        <f>SUM(AQ889:AQ890)</f>
        <v>300</v>
      </c>
      <c r="AR891" s="181">
        <f t="shared" si="281"/>
        <v>300</v>
      </c>
      <c r="AS891" s="180">
        <f t="shared" si="281"/>
        <v>299.96</v>
      </c>
      <c r="AT891" s="180">
        <f t="shared" si="281"/>
        <v>300</v>
      </c>
      <c r="AU891" s="180">
        <f>SUM(AU889:AU890)</f>
        <v>300</v>
      </c>
      <c r="AV891" s="180">
        <f t="shared" si="281"/>
        <v>300</v>
      </c>
      <c r="AW891" s="180"/>
      <c r="AX891" s="180">
        <f aca="true" t="shared" si="282" ref="AX891:BH891">SUM(AX889:AX890)</f>
        <v>0</v>
      </c>
      <c r="AY891" s="180">
        <f t="shared" si="282"/>
        <v>300</v>
      </c>
      <c r="AZ891" s="180">
        <f t="shared" si="282"/>
        <v>300</v>
      </c>
      <c r="BA891" s="180">
        <f t="shared" si="282"/>
        <v>300</v>
      </c>
      <c r="BB891" s="180">
        <f t="shared" si="282"/>
        <v>300</v>
      </c>
      <c r="BC891" s="180">
        <f t="shared" si="282"/>
        <v>0</v>
      </c>
      <c r="BD891" s="180">
        <f t="shared" si="282"/>
        <v>0</v>
      </c>
      <c r="BE891" s="180">
        <f t="shared" si="282"/>
        <v>0</v>
      </c>
      <c r="BF891" s="180">
        <f t="shared" si="282"/>
        <v>300</v>
      </c>
      <c r="BG891" s="180">
        <f t="shared" si="282"/>
        <v>300</v>
      </c>
      <c r="BH891" s="180">
        <f t="shared" si="282"/>
        <v>300</v>
      </c>
    </row>
    <row r="892" spans="1:60" s="511" customFormat="1" ht="15.75" customHeight="1">
      <c r="A892" s="53"/>
      <c r="B892" s="3"/>
      <c r="C892" s="3"/>
      <c r="D892" s="3"/>
      <c r="E892" s="722">
        <v>506</v>
      </c>
      <c r="F892" s="901" t="s">
        <v>186</v>
      </c>
      <c r="G892" s="902"/>
      <c r="H892" s="902"/>
      <c r="I892" s="903"/>
      <c r="J892" s="901" t="s">
        <v>273</v>
      </c>
      <c r="K892" s="902"/>
      <c r="L892" s="902"/>
      <c r="M892" s="902"/>
      <c r="N892" s="902"/>
      <c r="O892" s="935"/>
      <c r="P892" s="903"/>
      <c r="Q892" s="85" t="s">
        <v>556</v>
      </c>
      <c r="R892" s="54" t="e">
        <f>R891+#REF!</f>
        <v>#REF!</v>
      </c>
      <c r="S892" s="54">
        <v>-2000</v>
      </c>
      <c r="T892" s="54" t="e">
        <f>T891+#REF!</f>
        <v>#REF!</v>
      </c>
      <c r="U892" s="55">
        <v>-6000</v>
      </c>
      <c r="V892" s="55" t="e">
        <f>V891+#REF!</f>
        <v>#REF!</v>
      </c>
      <c r="W892" s="152" t="e">
        <f>V892/T892</f>
        <v>#REF!</v>
      </c>
      <c r="X892" s="54" t="e">
        <f>X891+#REF!</f>
        <v>#REF!</v>
      </c>
      <c r="Y892" s="54" t="e">
        <f>Y891+#REF!</f>
        <v>#REF!</v>
      </c>
      <c r="Z892" s="54" t="e">
        <f>Z891+#REF!</f>
        <v>#REF!</v>
      </c>
      <c r="AA892" s="54" t="e">
        <f>AA891+#REF!</f>
        <v>#REF!</v>
      </c>
      <c r="AB892" s="54" t="e">
        <f>AB891+#REF!</f>
        <v>#REF!</v>
      </c>
      <c r="AC892" s="2"/>
      <c r="AD892" s="2"/>
      <c r="AE892" s="54" t="e">
        <f>AE891+#REF!</f>
        <v>#REF!</v>
      </c>
      <c r="AF892" s="54" t="e">
        <f>AF891+#REF!</f>
        <v>#REF!</v>
      </c>
      <c r="AG892" s="54" t="e">
        <f>AG891+#REF!</f>
        <v>#REF!</v>
      </c>
      <c r="AH892" s="54" t="e">
        <f>AH891+#REF!</f>
        <v>#REF!</v>
      </c>
      <c r="AI892" s="64" t="e">
        <f>AI891+#REF!</f>
        <v>#REF!</v>
      </c>
      <c r="AJ892" s="64" t="e">
        <f>AJ891+#REF!</f>
        <v>#REF!</v>
      </c>
      <c r="AK892" s="64" t="e">
        <f>AK891+#REF!</f>
        <v>#REF!</v>
      </c>
      <c r="AL892" s="64">
        <f>AL891</f>
        <v>0</v>
      </c>
      <c r="AM892" s="64" t="e">
        <f>AM891+#REF!</f>
        <v>#REF!</v>
      </c>
      <c r="AN892" s="64" t="e">
        <f>AN891+#REF!</f>
        <v>#REF!</v>
      </c>
      <c r="AO892" s="64" t="e">
        <f>AO891+#REF!</f>
        <v>#REF!</v>
      </c>
      <c r="AP892" s="64" t="e">
        <f>AP891+#REF!</f>
        <v>#REF!</v>
      </c>
      <c r="AQ892" s="64" t="e">
        <f>AQ891+#REF!</f>
        <v>#REF!</v>
      </c>
      <c r="AR892" s="54" t="e">
        <f>AR891+#REF!</f>
        <v>#REF!</v>
      </c>
      <c r="AS892" s="64">
        <f>AS891</f>
        <v>299.96</v>
      </c>
      <c r="AT892" s="64">
        <f>AT891</f>
        <v>300</v>
      </c>
      <c r="AU892" s="64">
        <f>AU891</f>
        <v>300</v>
      </c>
      <c r="AV892" s="64">
        <f>AV891</f>
        <v>300</v>
      </c>
      <c r="AW892" s="64"/>
      <c r="AX892" s="64">
        <f>AX891</f>
        <v>0</v>
      </c>
      <c r="AY892" s="64">
        <f aca="true" t="shared" si="283" ref="AY892:BH892">AY891</f>
        <v>300</v>
      </c>
      <c r="AZ892" s="64">
        <f t="shared" si="283"/>
        <v>300</v>
      </c>
      <c r="BA892" s="64">
        <f t="shared" si="283"/>
        <v>300</v>
      </c>
      <c r="BB892" s="64">
        <f t="shared" si="283"/>
        <v>300</v>
      </c>
      <c r="BC892" s="64">
        <f t="shared" si="283"/>
        <v>0</v>
      </c>
      <c r="BD892" s="64">
        <f t="shared" si="283"/>
        <v>0</v>
      </c>
      <c r="BE892" s="64">
        <f t="shared" si="283"/>
        <v>0</v>
      </c>
      <c r="BF892" s="64">
        <f t="shared" si="283"/>
        <v>300</v>
      </c>
      <c r="BG892" s="64">
        <f t="shared" si="283"/>
        <v>300</v>
      </c>
      <c r="BH892" s="64">
        <f t="shared" si="283"/>
        <v>300</v>
      </c>
    </row>
    <row r="893" spans="1:60" ht="10.5" customHeight="1">
      <c r="A893" s="939"/>
      <c r="B893" s="904"/>
      <c r="C893" s="904"/>
      <c r="D893" s="904"/>
      <c r="E893" s="904"/>
      <c r="F893" s="904"/>
      <c r="G893" s="904"/>
      <c r="H893" s="904"/>
      <c r="I893" s="904"/>
      <c r="J893" s="904"/>
      <c r="K893" s="904"/>
      <c r="L893" s="904"/>
      <c r="M893" s="904"/>
      <c r="N893" s="904"/>
      <c r="O893" s="904"/>
      <c r="P893" s="904"/>
      <c r="Q893" s="904"/>
      <c r="R893" s="904"/>
      <c r="S893" s="904"/>
      <c r="T893" s="904"/>
      <c r="U893" s="904"/>
      <c r="V893" s="904"/>
      <c r="W893" s="904"/>
      <c r="X893" s="904"/>
      <c r="Y893" s="904"/>
      <c r="Z893" s="904"/>
      <c r="AA893" s="904"/>
      <c r="AB893" s="940"/>
      <c r="AC893" s="511"/>
      <c r="AD893" s="511"/>
      <c r="AE893" s="511"/>
      <c r="AF893" s="511"/>
      <c r="AG893" s="512"/>
      <c r="AH893" s="512"/>
      <c r="AI893" s="512"/>
      <c r="AJ893" s="513"/>
      <c r="AK893" s="513"/>
      <c r="AL893" s="512"/>
      <c r="AM893" s="512"/>
      <c r="AN893" s="512"/>
      <c r="AO893" s="512"/>
      <c r="AP893" s="512"/>
      <c r="AQ893" s="512"/>
      <c r="AR893" s="513"/>
      <c r="AS893" s="512"/>
      <c r="AT893" s="512"/>
      <c r="AU893" s="512"/>
      <c r="AV893" s="512"/>
      <c r="AW893" s="512"/>
      <c r="AX893" s="512"/>
      <c r="AY893" s="512"/>
      <c r="AZ893" s="512"/>
      <c r="BA893" s="512"/>
      <c r="BB893" s="512"/>
      <c r="BC893" s="512"/>
      <c r="BD893" s="512"/>
      <c r="BE893" s="512"/>
      <c r="BF893" s="512"/>
      <c r="BG893" s="512"/>
      <c r="BH893" s="512"/>
    </row>
    <row r="894" spans="1:60" ht="15.75">
      <c r="A894" s="937" t="s">
        <v>267</v>
      </c>
      <c r="B894" s="938"/>
      <c r="C894" s="938"/>
      <c r="D894" s="938"/>
      <c r="E894" s="938"/>
      <c r="F894" s="938"/>
      <c r="G894" s="938"/>
      <c r="H894" s="938"/>
      <c r="I894" s="938"/>
      <c r="J894" s="938" t="s">
        <v>246</v>
      </c>
      <c r="K894" s="938"/>
      <c r="L894" s="102"/>
      <c r="M894" s="897" t="s">
        <v>318</v>
      </c>
      <c r="N894" s="897"/>
      <c r="O894" s="897"/>
      <c r="P894" s="897"/>
      <c r="Q894" s="898"/>
      <c r="R894" s="58">
        <f>R849+R860+R880</f>
        <v>11709</v>
      </c>
      <c r="S894" s="58">
        <f>S849+S860+S880</f>
        <v>-2000</v>
      </c>
      <c r="T894" s="58">
        <f>T849+T860+T880</f>
        <v>23289</v>
      </c>
      <c r="U894" s="58">
        <f>U849+U860+U880</f>
        <v>-16796.89</v>
      </c>
      <c r="V894" s="59">
        <f>V849+V860+V880</f>
        <v>18285.749999999996</v>
      </c>
      <c r="W894" s="59"/>
      <c r="X894" s="58">
        <f>X849+X860+X880</f>
        <v>3400</v>
      </c>
      <c r="Y894" s="58">
        <f>Y849+Y860+Y880</f>
        <v>11770</v>
      </c>
      <c r="Z894" s="58">
        <f>Z849+Z860+Z880</f>
        <v>11770</v>
      </c>
      <c r="AA894" s="58">
        <f>AA849+AA860+AA880</f>
        <v>10670</v>
      </c>
      <c r="AB894" s="58">
        <f>AB849+AB860+AB880</f>
        <v>10670</v>
      </c>
      <c r="AC894" s="60"/>
      <c r="AD894" s="60"/>
      <c r="AE894" s="58">
        <f>AE849+AE860+AE880</f>
        <v>-600</v>
      </c>
      <c r="AF894" s="58">
        <f>AF849+AF860+AF880</f>
        <v>104926.31999999999</v>
      </c>
      <c r="AG894" s="58">
        <f>AG849+AG860+AG880</f>
        <v>11170</v>
      </c>
      <c r="AH894" s="58" t="e">
        <f>AH849+AH860+AH880+AH892</f>
        <v>#REF!</v>
      </c>
      <c r="AI894" s="58" t="e">
        <f>AI849+AI860+AI880+AI892</f>
        <v>#REF!</v>
      </c>
      <c r="AJ894" s="58">
        <f>AJ849+AJ860+AJ880</f>
        <v>13150</v>
      </c>
      <c r="AK894" s="58" t="e">
        <f aca="true" t="shared" si="284" ref="AK894:AV894">AK849+AK860+AK880+AK892</f>
        <v>#REF!</v>
      </c>
      <c r="AL894" s="58">
        <f t="shared" si="284"/>
        <v>19986.69</v>
      </c>
      <c r="AM894" s="58" t="e">
        <f t="shared" si="284"/>
        <v>#REF!</v>
      </c>
      <c r="AN894" s="58" t="e">
        <f t="shared" si="284"/>
        <v>#REF!</v>
      </c>
      <c r="AO894" s="58" t="e">
        <f t="shared" si="284"/>
        <v>#REF!</v>
      </c>
      <c r="AP894" s="58" t="e">
        <f t="shared" si="284"/>
        <v>#REF!</v>
      </c>
      <c r="AQ894" s="58" t="e">
        <f t="shared" si="284"/>
        <v>#REF!</v>
      </c>
      <c r="AR894" s="58" t="e">
        <f t="shared" si="284"/>
        <v>#REF!</v>
      </c>
      <c r="AS894" s="58">
        <f t="shared" si="284"/>
        <v>12950.009999999998</v>
      </c>
      <c r="AT894" s="58">
        <f t="shared" si="284"/>
        <v>13990</v>
      </c>
      <c r="AU894" s="58">
        <f t="shared" si="284"/>
        <v>15259.43</v>
      </c>
      <c r="AV894" s="58">
        <f t="shared" si="284"/>
        <v>21633.329999999998</v>
      </c>
      <c r="AW894" s="58"/>
      <c r="AX894" s="58">
        <f>AX849+AX860+AX880+AX892</f>
        <v>19129.92</v>
      </c>
      <c r="AY894" s="58">
        <f aca="true" t="shared" si="285" ref="AY894:BH894">AY849+AY860+AY880+AY892</f>
        <v>22360</v>
      </c>
      <c r="AZ894" s="58">
        <f t="shared" si="285"/>
        <v>22310</v>
      </c>
      <c r="BA894" s="58">
        <f t="shared" si="285"/>
        <v>22360</v>
      </c>
      <c r="BB894" s="58">
        <f t="shared" si="285"/>
        <v>22360</v>
      </c>
      <c r="BC894" s="58">
        <f t="shared" si="285"/>
        <v>23267.82</v>
      </c>
      <c r="BD894" s="58">
        <f t="shared" si="285"/>
        <v>21459.129999999997</v>
      </c>
      <c r="BE894" s="58" t="e">
        <f t="shared" si="285"/>
        <v>#DIV/0!</v>
      </c>
      <c r="BF894" s="58">
        <f t="shared" si="285"/>
        <v>7270</v>
      </c>
      <c r="BG894" s="58">
        <f t="shared" si="285"/>
        <v>7520</v>
      </c>
      <c r="BH894" s="58">
        <f t="shared" si="285"/>
        <v>7520</v>
      </c>
    </row>
    <row r="895" spans="1:60" s="23" customFormat="1" ht="10.5" customHeight="1">
      <c r="A895" s="537"/>
      <c r="B895" s="538"/>
      <c r="C895" s="538"/>
      <c r="D895" s="538"/>
      <c r="E895" s="538"/>
      <c r="F895" s="538"/>
      <c r="G895" s="538"/>
      <c r="H895" s="538"/>
      <c r="I895" s="538"/>
      <c r="J895" s="538"/>
      <c r="K895" s="538"/>
      <c r="L895" s="538"/>
      <c r="M895" s="538"/>
      <c r="N895" s="538"/>
      <c r="O895" s="538"/>
      <c r="P895" s="538"/>
      <c r="Q895" s="538"/>
      <c r="R895" s="538"/>
      <c r="S895" s="538"/>
      <c r="T895" s="538"/>
      <c r="U895" s="538"/>
      <c r="V895" s="538"/>
      <c r="W895" s="538"/>
      <c r="X895" s="539"/>
      <c r="Y895" s="538"/>
      <c r="Z895" s="538"/>
      <c r="AA895" s="538"/>
      <c r="AB895" s="538"/>
      <c r="AC895" s="511"/>
      <c r="AD895" s="511"/>
      <c r="AE895" s="538"/>
      <c r="AF895" s="538"/>
      <c r="AG895" s="539"/>
      <c r="AH895" s="539"/>
      <c r="AI895" s="539"/>
      <c r="AJ895" s="540"/>
      <c r="AK895" s="540"/>
      <c r="AL895" s="539"/>
      <c r="AM895" s="539"/>
      <c r="AN895" s="539"/>
      <c r="AO895" s="539"/>
      <c r="AP895" s="539"/>
      <c r="AQ895" s="539"/>
      <c r="AR895" s="540"/>
      <c r="AS895" s="539"/>
      <c r="AT895" s="539"/>
      <c r="AU895" s="540"/>
      <c r="AV895" s="539"/>
      <c r="AW895" s="539"/>
      <c r="AX895" s="539"/>
      <c r="AY895" s="783"/>
      <c r="AZ895" s="539"/>
      <c r="BA895" s="665"/>
      <c r="BB895" s="665"/>
      <c r="BC895" s="783"/>
      <c r="BD895" s="539"/>
      <c r="BE895" s="734"/>
      <c r="BF895" s="70"/>
      <c r="BG895" s="70"/>
      <c r="BH895" s="70"/>
    </row>
    <row r="896" spans="1:60" s="23" customFormat="1" ht="15" customHeight="1">
      <c r="A896" s="920" t="s">
        <v>275</v>
      </c>
      <c r="B896" s="920"/>
      <c r="C896" s="920"/>
      <c r="D896" s="920"/>
      <c r="E896" s="920"/>
      <c r="F896" s="920"/>
      <c r="G896" s="920"/>
      <c r="H896" s="920"/>
      <c r="I896" s="920"/>
      <c r="J896" s="920"/>
      <c r="K896" s="920"/>
      <c r="L896" s="99"/>
      <c r="M896" s="99" t="s">
        <v>276</v>
      </c>
      <c r="N896" s="99"/>
      <c r="O896" s="99"/>
      <c r="P896" s="99"/>
      <c r="Q896" s="99"/>
      <c r="R896" s="75"/>
      <c r="S896" s="75"/>
      <c r="T896" s="75"/>
      <c r="U896" s="76"/>
      <c r="V896" s="76"/>
      <c r="W896" s="76"/>
      <c r="X896" s="75"/>
      <c r="Y896" s="75"/>
      <c r="Z896" s="75"/>
      <c r="AA896" s="75"/>
      <c r="AB896" s="75"/>
      <c r="AC896" s="74"/>
      <c r="AD896" s="74"/>
      <c r="AE896" s="75"/>
      <c r="AF896" s="75"/>
      <c r="AG896" s="75"/>
      <c r="AH896" s="75"/>
      <c r="AI896" s="75"/>
      <c r="AJ896" s="75"/>
      <c r="AK896" s="75"/>
      <c r="AL896" s="200"/>
      <c r="AM896" s="200"/>
      <c r="AN896" s="200"/>
      <c r="AO896" s="200"/>
      <c r="AP896" s="200"/>
      <c r="AQ896" s="200"/>
      <c r="AR896" s="75"/>
      <c r="AS896" s="200"/>
      <c r="AT896" s="200"/>
      <c r="AU896" s="75"/>
      <c r="AV896" s="75"/>
      <c r="AW896" s="75"/>
      <c r="AX896" s="75"/>
      <c r="AY896" s="774"/>
      <c r="AZ896" s="75"/>
      <c r="BA896" s="75"/>
      <c r="BB896" s="75"/>
      <c r="BC896" s="774"/>
      <c r="BD896" s="75"/>
      <c r="BE896" s="734"/>
      <c r="BF896" s="70"/>
      <c r="BG896" s="70"/>
      <c r="BH896" s="70"/>
    </row>
    <row r="897" spans="1:60" s="23" customFormat="1" ht="10.5" customHeight="1">
      <c r="A897" s="548"/>
      <c r="B897" s="548"/>
      <c r="C897" s="548"/>
      <c r="D897" s="548"/>
      <c r="E897" s="548"/>
      <c r="F897" s="548"/>
      <c r="G897" s="548"/>
      <c r="H897" s="548"/>
      <c r="I897" s="548"/>
      <c r="J897" s="548"/>
      <c r="K897" s="548"/>
      <c r="L897" s="549"/>
      <c r="M897" s="549"/>
      <c r="N897" s="549"/>
      <c r="O897" s="549"/>
      <c r="P897" s="549"/>
      <c r="Q897" s="549"/>
      <c r="R897" s="505"/>
      <c r="S897" s="505"/>
      <c r="T897" s="505"/>
      <c r="U897" s="506"/>
      <c r="V897" s="506"/>
      <c r="W897" s="506"/>
      <c r="X897" s="505"/>
      <c r="Y897" s="505"/>
      <c r="Z897" s="505"/>
      <c r="AA897" s="505"/>
      <c r="AB897" s="505"/>
      <c r="AC897" s="504"/>
      <c r="AD897" s="504"/>
      <c r="AE897" s="505"/>
      <c r="AF897" s="505"/>
      <c r="AG897" s="505"/>
      <c r="AH897" s="505"/>
      <c r="AI897" s="505"/>
      <c r="AJ897" s="505"/>
      <c r="AK897" s="505"/>
      <c r="AL897" s="508"/>
      <c r="AM897" s="508"/>
      <c r="AN897" s="508"/>
      <c r="AO897" s="508"/>
      <c r="AP897" s="508"/>
      <c r="AQ897" s="508"/>
      <c r="AR897" s="505"/>
      <c r="AS897" s="508"/>
      <c r="AT897" s="508"/>
      <c r="AU897" s="505"/>
      <c r="AV897" s="505"/>
      <c r="AW897" s="505"/>
      <c r="AX897" s="505"/>
      <c r="AY897" s="775"/>
      <c r="AZ897" s="505"/>
      <c r="BA897" s="505"/>
      <c r="BB897" s="505"/>
      <c r="BC897" s="775"/>
      <c r="BD897" s="505"/>
      <c r="BE897" s="734"/>
      <c r="BF897" s="70"/>
      <c r="BG897" s="70"/>
      <c r="BH897" s="70"/>
    </row>
    <row r="898" spans="1:60" s="23" customFormat="1" ht="18.75">
      <c r="A898" s="74"/>
      <c r="B898" s="74"/>
      <c r="C898" s="74"/>
      <c r="D898" s="74"/>
      <c r="E898" s="74"/>
      <c r="F898" s="74"/>
      <c r="G898" s="74"/>
      <c r="H898" s="74" t="s">
        <v>277</v>
      </c>
      <c r="I898" s="74"/>
      <c r="J898" s="74"/>
      <c r="K898" s="74"/>
      <c r="L898" s="74"/>
      <c r="M898" s="74"/>
      <c r="N898" s="74"/>
      <c r="O898" s="74"/>
      <c r="P898" s="74"/>
      <c r="Q898" s="74" t="s">
        <v>772</v>
      </c>
      <c r="R898" s="75"/>
      <c r="S898" s="75"/>
      <c r="T898" s="75"/>
      <c r="U898" s="76"/>
      <c r="V898" s="76"/>
      <c r="W898" s="76"/>
      <c r="X898" s="75"/>
      <c r="Y898" s="75"/>
      <c r="Z898" s="75"/>
      <c r="AA898" s="75"/>
      <c r="AB898" s="75"/>
      <c r="AC898" s="74"/>
      <c r="AD898" s="74"/>
      <c r="AE898" s="75"/>
      <c r="AF898" s="75"/>
      <c r="AG898" s="75"/>
      <c r="AH898" s="75"/>
      <c r="AI898" s="75"/>
      <c r="AJ898" s="75"/>
      <c r="AK898" s="75"/>
      <c r="AL898" s="200"/>
      <c r="AM898" s="200"/>
      <c r="AN898" s="200"/>
      <c r="AO898" s="200"/>
      <c r="AP898" s="200"/>
      <c r="AQ898" s="200"/>
      <c r="AR898" s="75"/>
      <c r="AS898" s="200"/>
      <c r="AT898" s="200"/>
      <c r="AU898" s="75"/>
      <c r="AV898" s="75"/>
      <c r="AW898" s="75"/>
      <c r="AX898" s="75"/>
      <c r="AY898" s="774"/>
      <c r="AZ898" s="75"/>
      <c r="BA898" s="75"/>
      <c r="BB898" s="75"/>
      <c r="BC898" s="774"/>
      <c r="BD898" s="75"/>
      <c r="BE898" s="734"/>
      <c r="BF898" s="70"/>
      <c r="BG898" s="70"/>
      <c r="BH898" s="70"/>
    </row>
    <row r="899" spans="1:60" s="23" customFormat="1" ht="10.5" customHeight="1">
      <c r="A899" s="502"/>
      <c r="B899" s="502"/>
      <c r="C899" s="502"/>
      <c r="D899" s="502"/>
      <c r="E899" s="502"/>
      <c r="F899" s="502"/>
      <c r="G899" s="502"/>
      <c r="H899" s="502"/>
      <c r="I899" s="502"/>
      <c r="J899" s="503"/>
      <c r="K899" s="503"/>
      <c r="L899" s="503"/>
      <c r="M899" s="503"/>
      <c r="N899" s="503"/>
      <c r="O899" s="503"/>
      <c r="P899" s="503"/>
      <c r="Q899" s="504"/>
      <c r="R899" s="505"/>
      <c r="S899" s="505"/>
      <c r="T899" s="505"/>
      <c r="U899" s="506"/>
      <c r="V899" s="506"/>
      <c r="W899" s="506"/>
      <c r="X899" s="505"/>
      <c r="Y899" s="505"/>
      <c r="Z899" s="505"/>
      <c r="AA899" s="505"/>
      <c r="AB899" s="505"/>
      <c r="AC899" s="504"/>
      <c r="AD899" s="504"/>
      <c r="AE899" s="505"/>
      <c r="AF899" s="505"/>
      <c r="AG899" s="505"/>
      <c r="AH899" s="505"/>
      <c r="AI899" s="505"/>
      <c r="AJ899" s="505"/>
      <c r="AK899" s="505"/>
      <c r="AL899" s="508"/>
      <c r="AM899" s="508"/>
      <c r="AN899" s="508"/>
      <c r="AO899" s="508"/>
      <c r="AP899" s="508"/>
      <c r="AQ899" s="508"/>
      <c r="AR899" s="505"/>
      <c r="AS899" s="508"/>
      <c r="AT899" s="508"/>
      <c r="AU899" s="505"/>
      <c r="AV899" s="505"/>
      <c r="AW899" s="505"/>
      <c r="AX899" s="505"/>
      <c r="AY899" s="775"/>
      <c r="AZ899" s="505"/>
      <c r="BA899" s="505"/>
      <c r="BB899" s="505"/>
      <c r="BC899" s="775"/>
      <c r="BD899" s="505"/>
      <c r="BE899" s="734"/>
      <c r="BF899" s="70"/>
      <c r="BG899" s="70"/>
      <c r="BH899" s="70"/>
    </row>
    <row r="900" spans="1:60" s="23" customFormat="1" ht="15.75" customHeight="1">
      <c r="A900" s="14" t="s">
        <v>305</v>
      </c>
      <c r="B900" s="26"/>
      <c r="C900" s="26"/>
      <c r="D900" s="26"/>
      <c r="E900" s="379"/>
      <c r="F900" s="896" t="s">
        <v>305</v>
      </c>
      <c r="G900" s="896"/>
      <c r="H900" s="896"/>
      <c r="I900" s="896"/>
      <c r="J900" s="896"/>
      <c r="K900" s="896"/>
      <c r="L900" s="896"/>
      <c r="M900" s="884" t="s">
        <v>359</v>
      </c>
      <c r="N900" s="884"/>
      <c r="O900" s="884"/>
      <c r="P900" s="884"/>
      <c r="Q900" s="884"/>
      <c r="R900" s="884"/>
      <c r="S900" s="884"/>
      <c r="T900" s="884"/>
      <c r="U900" s="884"/>
      <c r="V900" s="884"/>
      <c r="W900" s="884"/>
      <c r="X900" s="884"/>
      <c r="Y900" s="884"/>
      <c r="Z900" s="884"/>
      <c r="AA900" s="884"/>
      <c r="AB900" s="884"/>
      <c r="AC900" s="884"/>
      <c r="AD900" s="884"/>
      <c r="AE900" s="884"/>
      <c r="AF900" s="884"/>
      <c r="AG900" s="884"/>
      <c r="AH900" s="884"/>
      <c r="AI900" s="884"/>
      <c r="AJ900" s="884"/>
      <c r="AK900" s="884"/>
      <c r="AL900" s="884"/>
      <c r="AM900" s="884"/>
      <c r="AN900" s="884"/>
      <c r="AO900" s="884"/>
      <c r="AP900" s="884"/>
      <c r="AQ900" s="884"/>
      <c r="AR900" s="884"/>
      <c r="AS900" s="884"/>
      <c r="AT900" s="884"/>
      <c r="AU900" s="884"/>
      <c r="AV900" s="884"/>
      <c r="AW900" s="884"/>
      <c r="AX900" s="884"/>
      <c r="AY900" s="884"/>
      <c r="AZ900" s="884"/>
      <c r="BA900" s="884"/>
      <c r="BB900" s="884"/>
      <c r="BC900" s="884"/>
      <c r="BD900" s="884"/>
      <c r="BE900" s="884"/>
      <c r="BF900" s="884"/>
      <c r="BG900" s="884"/>
      <c r="BH900" s="884"/>
    </row>
    <row r="901" spans="1:60" s="23" customFormat="1" ht="15.75" customHeight="1">
      <c r="A901" s="9" t="s">
        <v>306</v>
      </c>
      <c r="B901" s="5"/>
      <c r="C901" s="5"/>
      <c r="D901" s="5"/>
      <c r="E901" s="379"/>
      <c r="F901" s="896" t="s">
        <v>306</v>
      </c>
      <c r="G901" s="896"/>
      <c r="H901" s="896"/>
      <c r="I901" s="896"/>
      <c r="J901" s="896"/>
      <c r="K901" s="896"/>
      <c r="L901" s="896"/>
      <c r="M901" s="884" t="s">
        <v>731</v>
      </c>
      <c r="N901" s="884"/>
      <c r="O901" s="884"/>
      <c r="P901" s="884"/>
      <c r="Q901" s="884"/>
      <c r="R901" s="884"/>
      <c r="S901" s="884"/>
      <c r="T901" s="884"/>
      <c r="U901" s="884"/>
      <c r="V901" s="884"/>
      <c r="W901" s="884"/>
      <c r="X901" s="884"/>
      <c r="Y901" s="884"/>
      <c r="Z901" s="884"/>
      <c r="AA901" s="884"/>
      <c r="AB901" s="884"/>
      <c r="AC901" s="884"/>
      <c r="AD901" s="884"/>
      <c r="AE901" s="884"/>
      <c r="AF901" s="884"/>
      <c r="AG901" s="884"/>
      <c r="AH901" s="884"/>
      <c r="AI901" s="884"/>
      <c r="AJ901" s="884"/>
      <c r="AK901" s="884"/>
      <c r="AL901" s="884"/>
      <c r="AM901" s="884"/>
      <c r="AN901" s="884"/>
      <c r="AO901" s="884"/>
      <c r="AP901" s="884"/>
      <c r="AQ901" s="884"/>
      <c r="AR901" s="884"/>
      <c r="AS901" s="884"/>
      <c r="AT901" s="884"/>
      <c r="AU901" s="884"/>
      <c r="AV901" s="884"/>
      <c r="AW901" s="884"/>
      <c r="AX901" s="884"/>
      <c r="AY901" s="884"/>
      <c r="AZ901" s="884"/>
      <c r="BA901" s="884"/>
      <c r="BB901" s="884"/>
      <c r="BC901" s="884"/>
      <c r="BD901" s="884"/>
      <c r="BE901" s="884"/>
      <c r="BF901" s="884"/>
      <c r="BG901" s="884"/>
      <c r="BH901" s="884"/>
    </row>
    <row r="902" spans="1:60" s="23" customFormat="1" ht="15" customHeight="1">
      <c r="A902" s="8" t="s">
        <v>307</v>
      </c>
      <c r="B902" s="5"/>
      <c r="C902" s="5"/>
      <c r="D902" s="5"/>
      <c r="E902" s="379"/>
      <c r="F902" s="896" t="s">
        <v>307</v>
      </c>
      <c r="G902" s="896"/>
      <c r="H902" s="896"/>
      <c r="I902" s="896"/>
      <c r="J902" s="896"/>
      <c r="K902" s="896"/>
      <c r="L902" s="896"/>
      <c r="M902" s="884" t="s">
        <v>360</v>
      </c>
      <c r="N902" s="884"/>
      <c r="O902" s="884"/>
      <c r="P902" s="884"/>
      <c r="Q902" s="884"/>
      <c r="R902" s="884"/>
      <c r="S902" s="884"/>
      <c r="T902" s="884"/>
      <c r="U902" s="884"/>
      <c r="V902" s="884"/>
      <c r="W902" s="884"/>
      <c r="X902" s="884"/>
      <c r="Y902" s="884"/>
      <c r="Z902" s="884"/>
      <c r="AA902" s="884"/>
      <c r="AB902" s="884"/>
      <c r="AC902" s="884"/>
      <c r="AD902" s="884"/>
      <c r="AE902" s="884"/>
      <c r="AF902" s="884"/>
      <c r="AG902" s="884"/>
      <c r="AH902" s="884"/>
      <c r="AI902" s="884"/>
      <c r="AJ902" s="884"/>
      <c r="AK902" s="884"/>
      <c r="AL902" s="884"/>
      <c r="AM902" s="884"/>
      <c r="AN902" s="884"/>
      <c r="AO902" s="884"/>
      <c r="AP902" s="884"/>
      <c r="AQ902" s="884"/>
      <c r="AR902" s="884"/>
      <c r="AS902" s="884"/>
      <c r="AT902" s="884"/>
      <c r="AU902" s="884"/>
      <c r="AV902" s="884"/>
      <c r="AW902" s="884"/>
      <c r="AX902" s="884"/>
      <c r="AY902" s="884"/>
      <c r="AZ902" s="884"/>
      <c r="BA902" s="884"/>
      <c r="BB902" s="884"/>
      <c r="BC902" s="884"/>
      <c r="BD902" s="884"/>
      <c r="BE902" s="884"/>
      <c r="BF902" s="884"/>
      <c r="BG902" s="884"/>
      <c r="BH902" s="884"/>
    </row>
    <row r="903" spans="1:60" s="56" customFormat="1" ht="10.5" customHeight="1" thickBot="1">
      <c r="A903" s="576"/>
      <c r="B903" s="553"/>
      <c r="C903" s="553"/>
      <c r="D903" s="553"/>
      <c r="E903" s="502"/>
      <c r="F903" s="502"/>
      <c r="G903" s="502"/>
      <c r="H903" s="502"/>
      <c r="I903" s="502"/>
      <c r="J903" s="503"/>
      <c r="K903" s="503"/>
      <c r="L903" s="503"/>
      <c r="M903" s="924"/>
      <c r="N903" s="924"/>
      <c r="O903" s="924"/>
      <c r="P903" s="924"/>
      <c r="Q903" s="924"/>
      <c r="R903" s="924"/>
      <c r="S903" s="924"/>
      <c r="T903" s="924"/>
      <c r="U903" s="924"/>
      <c r="V903" s="924"/>
      <c r="W903" s="924"/>
      <c r="X903" s="924"/>
      <c r="Y903" s="924"/>
      <c r="Z903" s="924"/>
      <c r="AA903" s="924"/>
      <c r="AB903" s="924"/>
      <c r="AC903" s="507"/>
      <c r="AD903" s="507"/>
      <c r="AE903" s="507"/>
      <c r="AF903" s="507"/>
      <c r="AG903" s="515"/>
      <c r="AH903" s="515"/>
      <c r="AI903" s="515"/>
      <c r="AJ903" s="515"/>
      <c r="AK903" s="515"/>
      <c r="AL903" s="516"/>
      <c r="AM903" s="516"/>
      <c r="AN903" s="516"/>
      <c r="AO903" s="516"/>
      <c r="AP903" s="517"/>
      <c r="AQ903" s="509"/>
      <c r="AR903" s="515"/>
      <c r="AS903" s="516"/>
      <c r="AT903" s="516"/>
      <c r="AU903" s="515"/>
      <c r="AV903" s="515"/>
      <c r="AW903" s="515"/>
      <c r="AX903" s="515"/>
      <c r="AY903" s="779"/>
      <c r="AZ903" s="515"/>
      <c r="BA903" s="582"/>
      <c r="BB903" s="582"/>
      <c r="BC903" s="779"/>
      <c r="BD903" s="515"/>
      <c r="BE903" s="736"/>
      <c r="BF903" s="179"/>
      <c r="BG903" s="179"/>
      <c r="BH903" s="179"/>
    </row>
    <row r="904" spans="1:60" ht="39" customHeight="1" thickBot="1">
      <c r="A904" s="886" t="s">
        <v>0</v>
      </c>
      <c r="B904" s="886"/>
      <c r="C904" s="886"/>
      <c r="D904" s="10" t="s">
        <v>1</v>
      </c>
      <c r="E904" s="412" t="s">
        <v>574</v>
      </c>
      <c r="F904" s="887" t="s">
        <v>196</v>
      </c>
      <c r="G904" s="888"/>
      <c r="H904" s="888"/>
      <c r="I904" s="889"/>
      <c r="J904" s="890" t="s">
        <v>195</v>
      </c>
      <c r="K904" s="888"/>
      <c r="L904" s="888"/>
      <c r="M904" s="888"/>
      <c r="N904" s="888"/>
      <c r="O904" s="891"/>
      <c r="P904" s="414" t="s">
        <v>311</v>
      </c>
      <c r="Q904" s="413" t="s">
        <v>302</v>
      </c>
      <c r="R904" s="408" t="s">
        <v>377</v>
      </c>
      <c r="S904" s="408" t="s">
        <v>179</v>
      </c>
      <c r="T904" s="408" t="s">
        <v>378</v>
      </c>
      <c r="U904" s="409" t="s">
        <v>180</v>
      </c>
      <c r="V904" s="409" t="s">
        <v>379</v>
      </c>
      <c r="W904" s="409" t="s">
        <v>381</v>
      </c>
      <c r="X904" s="408"/>
      <c r="Y904" s="408" t="s">
        <v>421</v>
      </c>
      <c r="Z904" s="410" t="s">
        <v>427</v>
      </c>
      <c r="AA904" s="408" t="s">
        <v>181</v>
      </c>
      <c r="AB904" s="408" t="s">
        <v>380</v>
      </c>
      <c r="AC904" s="411"/>
      <c r="AD904" s="411"/>
      <c r="AE904" s="410" t="s">
        <v>422</v>
      </c>
      <c r="AF904" s="410" t="s">
        <v>437</v>
      </c>
      <c r="AG904" s="410" t="s">
        <v>436</v>
      </c>
      <c r="AH904" s="415" t="s">
        <v>434</v>
      </c>
      <c r="AI904" s="417" t="s">
        <v>465</v>
      </c>
      <c r="AJ904" s="416" t="s">
        <v>435</v>
      </c>
      <c r="AK904" s="410" t="s">
        <v>507</v>
      </c>
      <c r="AL904" s="415" t="s">
        <v>506</v>
      </c>
      <c r="AM904" s="417" t="s">
        <v>571</v>
      </c>
      <c r="AN904" s="427" t="s">
        <v>577</v>
      </c>
      <c r="AO904" s="417" t="s">
        <v>583</v>
      </c>
      <c r="AP904" s="428" t="s">
        <v>591</v>
      </c>
      <c r="AQ904" s="428" t="s">
        <v>644</v>
      </c>
      <c r="AR904" s="426" t="s">
        <v>650</v>
      </c>
      <c r="AS904" s="417" t="s">
        <v>657</v>
      </c>
      <c r="AT904" s="632" t="s">
        <v>732</v>
      </c>
      <c r="AU904" s="640" t="s">
        <v>850</v>
      </c>
      <c r="AV904" s="640" t="s">
        <v>849</v>
      </c>
      <c r="AW904" s="646" t="s">
        <v>785</v>
      </c>
      <c r="AX904" s="498" t="s">
        <v>758</v>
      </c>
      <c r="AY904" s="766" t="s">
        <v>801</v>
      </c>
      <c r="AZ904" s="767" t="s">
        <v>605</v>
      </c>
      <c r="BA904" s="768" t="s">
        <v>781</v>
      </c>
      <c r="BB904" s="768" t="s">
        <v>782</v>
      </c>
      <c r="BC904" s="766" t="s">
        <v>889</v>
      </c>
      <c r="BD904" s="714" t="s">
        <v>843</v>
      </c>
      <c r="BE904" s="714" t="s">
        <v>836</v>
      </c>
      <c r="BF904" s="816" t="s">
        <v>852</v>
      </c>
      <c r="BG904" s="640" t="s">
        <v>853</v>
      </c>
      <c r="BH904" s="766" t="s">
        <v>854</v>
      </c>
    </row>
    <row r="905" spans="1:60" s="74" customFormat="1" ht="15.75" customHeight="1">
      <c r="A905" s="116">
        <v>9</v>
      </c>
      <c r="B905" s="117">
        <v>1</v>
      </c>
      <c r="C905" s="117"/>
      <c r="D905" s="16" t="s">
        <v>3</v>
      </c>
      <c r="E905" s="189">
        <v>507</v>
      </c>
      <c r="F905" s="15" t="s">
        <v>76</v>
      </c>
      <c r="G905" s="16" t="s">
        <v>11</v>
      </c>
      <c r="H905" s="16" t="s">
        <v>2</v>
      </c>
      <c r="I905" s="224"/>
      <c r="J905" s="15" t="s">
        <v>6</v>
      </c>
      <c r="K905" s="16" t="s">
        <v>12</v>
      </c>
      <c r="L905" s="16" t="s">
        <v>11</v>
      </c>
      <c r="M905" s="16" t="s">
        <v>13</v>
      </c>
      <c r="N905" s="16"/>
      <c r="O905" s="16"/>
      <c r="P905" s="31" t="s">
        <v>7</v>
      </c>
      <c r="Q905" s="118" t="s">
        <v>164</v>
      </c>
      <c r="R905" s="119">
        <v>860</v>
      </c>
      <c r="S905" s="119">
        <v>0</v>
      </c>
      <c r="T905" s="120">
        <v>860</v>
      </c>
      <c r="U905" s="121">
        <v>-440.26</v>
      </c>
      <c r="V905" s="121">
        <v>420.13</v>
      </c>
      <c r="W905" s="143">
        <f aca="true" t="shared" si="286" ref="W905:W921">V905/T905</f>
        <v>0.4885232558139535</v>
      </c>
      <c r="X905" s="119"/>
      <c r="Y905" s="119">
        <v>860</v>
      </c>
      <c r="Z905" s="119">
        <v>860</v>
      </c>
      <c r="AA905" s="119">
        <v>860</v>
      </c>
      <c r="AB905" s="119">
        <v>860</v>
      </c>
      <c r="AC905" s="4"/>
      <c r="AD905" s="4"/>
      <c r="AE905" s="119"/>
      <c r="AF905" s="32">
        <v>440.26</v>
      </c>
      <c r="AG905" s="32">
        <f aca="true" t="shared" si="287" ref="AG905:AG913">Z905+AE905</f>
        <v>860</v>
      </c>
      <c r="AH905" s="32">
        <v>443.12</v>
      </c>
      <c r="AI905" s="32">
        <v>432.95</v>
      </c>
      <c r="AJ905" s="67">
        <f aca="true" t="shared" si="288" ref="AJ905:AJ913">AG905</f>
        <v>860</v>
      </c>
      <c r="AK905" s="32">
        <v>530</v>
      </c>
      <c r="AL905" s="32">
        <v>530.4</v>
      </c>
      <c r="AM905" s="32">
        <v>550</v>
      </c>
      <c r="AN905" s="32">
        <v>550</v>
      </c>
      <c r="AO905" s="32">
        <v>550</v>
      </c>
      <c r="AP905" s="32">
        <v>550</v>
      </c>
      <c r="AQ905" s="32">
        <v>550</v>
      </c>
      <c r="AR905" s="67">
        <v>550</v>
      </c>
      <c r="AS905" s="32">
        <v>524</v>
      </c>
      <c r="AT905" s="32">
        <v>550</v>
      </c>
      <c r="AU905" s="32">
        <v>550</v>
      </c>
      <c r="AV905" s="32">
        <v>1489.85</v>
      </c>
      <c r="AW905" s="682">
        <v>60.3</v>
      </c>
      <c r="AX905" s="32">
        <v>1109.85</v>
      </c>
      <c r="AY905" s="602">
        <v>1200</v>
      </c>
      <c r="AZ905" s="32">
        <v>550</v>
      </c>
      <c r="BA905" s="196">
        <v>1200</v>
      </c>
      <c r="BB905" s="196">
        <v>1200</v>
      </c>
      <c r="BC905" s="602">
        <v>5236</v>
      </c>
      <c r="BD905" s="602">
        <v>4371.54</v>
      </c>
      <c r="BE905" s="731">
        <f aca="true" t="shared" si="289" ref="BE905:BE915">BD905/BC905*100</f>
        <v>83.49006875477464</v>
      </c>
      <c r="BF905" s="824">
        <v>4000</v>
      </c>
      <c r="BG905" s="120">
        <v>4000</v>
      </c>
      <c r="BH905" s="120">
        <v>4000</v>
      </c>
    </row>
    <row r="906" spans="1:60" s="17" customFormat="1" ht="15.75">
      <c r="A906" s="159">
        <v>9</v>
      </c>
      <c r="B906" s="160">
        <v>1</v>
      </c>
      <c r="C906" s="160"/>
      <c r="D906" s="147" t="s">
        <v>3</v>
      </c>
      <c r="E906" s="388">
        <v>508</v>
      </c>
      <c r="F906" s="146" t="s">
        <v>76</v>
      </c>
      <c r="G906" s="147" t="s">
        <v>11</v>
      </c>
      <c r="H906" s="147" t="s">
        <v>2</v>
      </c>
      <c r="I906" s="211"/>
      <c r="J906" s="146" t="s">
        <v>6</v>
      </c>
      <c r="K906" s="147" t="s">
        <v>12</v>
      </c>
      <c r="L906" s="147" t="s">
        <v>11</v>
      </c>
      <c r="M906" s="147" t="s">
        <v>13</v>
      </c>
      <c r="N906" s="147" t="s">
        <v>5</v>
      </c>
      <c r="O906" s="147"/>
      <c r="P906" s="148" t="s">
        <v>7</v>
      </c>
      <c r="Q906" s="79" t="s">
        <v>165</v>
      </c>
      <c r="R906" s="32">
        <v>1000</v>
      </c>
      <c r="S906" s="32">
        <v>0</v>
      </c>
      <c r="T906" s="32">
        <v>1300</v>
      </c>
      <c r="U906" s="34">
        <v>-491</v>
      </c>
      <c r="V906" s="34">
        <v>1369.85</v>
      </c>
      <c r="W906" s="143">
        <f t="shared" si="286"/>
        <v>1.0537307692307691</v>
      </c>
      <c r="X906" s="32">
        <v>500</v>
      </c>
      <c r="Y906" s="32">
        <v>1500</v>
      </c>
      <c r="Z906" s="32">
        <v>1500</v>
      </c>
      <c r="AA906" s="32">
        <v>1000</v>
      </c>
      <c r="AB906" s="32">
        <v>1000</v>
      </c>
      <c r="AC906" s="23"/>
      <c r="AD906" s="23"/>
      <c r="AE906" s="32"/>
      <c r="AF906" s="32">
        <v>491</v>
      </c>
      <c r="AG906" s="32">
        <f t="shared" si="287"/>
        <v>1500</v>
      </c>
      <c r="AH906" s="32">
        <v>1390.76</v>
      </c>
      <c r="AI906" s="32">
        <v>1535.56</v>
      </c>
      <c r="AJ906" s="67">
        <f t="shared" si="288"/>
        <v>1500</v>
      </c>
      <c r="AK906" s="32">
        <v>1500</v>
      </c>
      <c r="AL906" s="32">
        <v>1492</v>
      </c>
      <c r="AM906" s="32">
        <v>1500</v>
      </c>
      <c r="AN906" s="32">
        <v>1500</v>
      </c>
      <c r="AO906" s="32">
        <v>1500</v>
      </c>
      <c r="AP906" s="32">
        <v>1500</v>
      </c>
      <c r="AQ906" s="32">
        <v>1500</v>
      </c>
      <c r="AR906" s="67">
        <v>1500</v>
      </c>
      <c r="AS906" s="32">
        <v>1405.98</v>
      </c>
      <c r="AT906" s="32">
        <v>1500</v>
      </c>
      <c r="AU906" s="32">
        <v>1132</v>
      </c>
      <c r="AV906" s="32">
        <v>53.26</v>
      </c>
      <c r="AW906" s="682">
        <v>98.6</v>
      </c>
      <c r="AX906" s="32">
        <v>53.26</v>
      </c>
      <c r="AY906" s="234"/>
      <c r="AZ906" s="32"/>
      <c r="BA906" s="32">
        <v>0</v>
      </c>
      <c r="BB906" s="32">
        <v>0</v>
      </c>
      <c r="BC906" s="234"/>
      <c r="BD906" s="234"/>
      <c r="BE906" s="731"/>
      <c r="BF906" s="822">
        <v>100</v>
      </c>
      <c r="BG906" s="33">
        <v>100</v>
      </c>
      <c r="BH906" s="120">
        <v>100</v>
      </c>
    </row>
    <row r="907" spans="1:60" s="1" customFormat="1" ht="15.75">
      <c r="A907" s="159">
        <v>9</v>
      </c>
      <c r="B907" s="160">
        <v>1</v>
      </c>
      <c r="C907" s="160"/>
      <c r="D907" s="147" t="s">
        <v>3</v>
      </c>
      <c r="E907" s="189">
        <v>509</v>
      </c>
      <c r="F907" s="146" t="s">
        <v>76</v>
      </c>
      <c r="G907" s="147" t="s">
        <v>11</v>
      </c>
      <c r="H907" s="147" t="s">
        <v>2</v>
      </c>
      <c r="I907" s="211"/>
      <c r="J907" s="146" t="s">
        <v>6</v>
      </c>
      <c r="K907" s="147" t="s">
        <v>12</v>
      </c>
      <c r="L907" s="147" t="s">
        <v>11</v>
      </c>
      <c r="M907" s="147" t="s">
        <v>15</v>
      </c>
      <c r="N907" s="147"/>
      <c r="O907" s="147"/>
      <c r="P907" s="148" t="s">
        <v>7</v>
      </c>
      <c r="Q907" s="79" t="s">
        <v>166</v>
      </c>
      <c r="R907" s="32">
        <v>10</v>
      </c>
      <c r="S907" s="32">
        <v>0</v>
      </c>
      <c r="T907" s="32">
        <v>10</v>
      </c>
      <c r="U907" s="34">
        <v>3.58</v>
      </c>
      <c r="V907" s="34">
        <v>31.2</v>
      </c>
      <c r="W907" s="143">
        <f t="shared" si="286"/>
        <v>3.12</v>
      </c>
      <c r="X907" s="32"/>
      <c r="Y907" s="32">
        <v>10</v>
      </c>
      <c r="Z907" s="32">
        <v>10</v>
      </c>
      <c r="AA907" s="32">
        <v>10</v>
      </c>
      <c r="AB907" s="32">
        <v>10</v>
      </c>
      <c r="AC907" s="23"/>
      <c r="AD907" s="23"/>
      <c r="AE907" s="32"/>
      <c r="AF907" s="32">
        <v>-3.58</v>
      </c>
      <c r="AG907" s="32">
        <f t="shared" si="287"/>
        <v>10</v>
      </c>
      <c r="AH907" s="32">
        <v>68.18</v>
      </c>
      <c r="AI907" s="32">
        <v>229.1</v>
      </c>
      <c r="AJ907" s="67">
        <f t="shared" si="288"/>
        <v>10</v>
      </c>
      <c r="AK907" s="32">
        <v>130</v>
      </c>
      <c r="AL907" s="32">
        <v>43.93</v>
      </c>
      <c r="AM907" s="32">
        <v>50</v>
      </c>
      <c r="AN907" s="32">
        <v>50</v>
      </c>
      <c r="AO907" s="32">
        <v>50</v>
      </c>
      <c r="AP907" s="32">
        <v>50</v>
      </c>
      <c r="AQ907" s="32">
        <v>78</v>
      </c>
      <c r="AR907" s="67">
        <v>50</v>
      </c>
      <c r="AS907" s="32">
        <v>77.49</v>
      </c>
      <c r="AT907" s="32">
        <v>100</v>
      </c>
      <c r="AU907" s="32">
        <v>596</v>
      </c>
      <c r="AV907" s="32">
        <v>89.18</v>
      </c>
      <c r="AW907" s="682">
        <v>44.6</v>
      </c>
      <c r="AX907" s="32">
        <v>51.28</v>
      </c>
      <c r="AY907" s="234">
        <v>200</v>
      </c>
      <c r="AZ907" s="32">
        <v>200</v>
      </c>
      <c r="BA907" s="32">
        <v>200</v>
      </c>
      <c r="BB907" s="32">
        <v>200</v>
      </c>
      <c r="BC907" s="234">
        <v>200</v>
      </c>
      <c r="BD907" s="234"/>
      <c r="BE907" s="731">
        <f t="shared" si="289"/>
        <v>0</v>
      </c>
      <c r="BF907" s="822">
        <v>200</v>
      </c>
      <c r="BG907" s="33">
        <v>200</v>
      </c>
      <c r="BH907" s="120">
        <v>200</v>
      </c>
    </row>
    <row r="908" spans="1:60" s="1" customFormat="1" ht="15.75">
      <c r="A908" s="159">
        <v>1</v>
      </c>
      <c r="B908" s="160">
        <v>1</v>
      </c>
      <c r="C908" s="160"/>
      <c r="D908" s="147" t="s">
        <v>3</v>
      </c>
      <c r="E908" s="388">
        <v>510</v>
      </c>
      <c r="F908" s="146" t="s">
        <v>76</v>
      </c>
      <c r="G908" s="147" t="s">
        <v>11</v>
      </c>
      <c r="H908" s="147" t="s">
        <v>2</v>
      </c>
      <c r="I908" s="211"/>
      <c r="J908" s="146" t="s">
        <v>6</v>
      </c>
      <c r="K908" s="147" t="s">
        <v>12</v>
      </c>
      <c r="L908" s="211">
        <v>3</v>
      </c>
      <c r="M908" s="321" t="s">
        <v>13</v>
      </c>
      <c r="N908" s="147">
        <v>2</v>
      </c>
      <c r="O908" s="147"/>
      <c r="P908" s="148" t="s">
        <v>7</v>
      </c>
      <c r="Q908" s="79" t="s">
        <v>392</v>
      </c>
      <c r="R908" s="32">
        <v>300</v>
      </c>
      <c r="S908" s="32"/>
      <c r="T908" s="32">
        <v>0</v>
      </c>
      <c r="U908" s="34">
        <v>-3082.85</v>
      </c>
      <c r="V908" s="34">
        <v>0</v>
      </c>
      <c r="W908" s="143" t="e">
        <f t="shared" si="286"/>
        <v>#DIV/0!</v>
      </c>
      <c r="X908" s="32"/>
      <c r="Y908" s="32">
        <v>100</v>
      </c>
      <c r="Z908" s="32">
        <v>100</v>
      </c>
      <c r="AA908" s="32">
        <v>100</v>
      </c>
      <c r="AB908" s="32">
        <v>100</v>
      </c>
      <c r="AC908" s="23"/>
      <c r="AD908" s="23"/>
      <c r="AE908" s="32"/>
      <c r="AF908" s="32"/>
      <c r="AG908" s="32">
        <f t="shared" si="287"/>
        <v>100</v>
      </c>
      <c r="AH908" s="32"/>
      <c r="AI908" s="32"/>
      <c r="AJ908" s="67">
        <f t="shared" si="288"/>
        <v>100</v>
      </c>
      <c r="AK908" s="32"/>
      <c r="AL908" s="32"/>
      <c r="AM908" s="32"/>
      <c r="AN908" s="32"/>
      <c r="AO908" s="32"/>
      <c r="AP908" s="32"/>
      <c r="AQ908" s="32"/>
      <c r="AR908" s="67"/>
      <c r="AS908" s="32"/>
      <c r="AT908" s="32"/>
      <c r="AU908" s="32"/>
      <c r="AV908" s="32">
        <v>87.99</v>
      </c>
      <c r="AW908" s="682">
        <v>100</v>
      </c>
      <c r="AX908" s="32">
        <v>87.99</v>
      </c>
      <c r="AY908" s="234"/>
      <c r="AZ908" s="32">
        <v>500</v>
      </c>
      <c r="BA908" s="32">
        <v>0</v>
      </c>
      <c r="BB908" s="32">
        <v>0</v>
      </c>
      <c r="BC908" s="234"/>
      <c r="BD908" s="234"/>
      <c r="BE908" s="731"/>
      <c r="BF908" s="822">
        <v>150</v>
      </c>
      <c r="BG908" s="33">
        <v>250</v>
      </c>
      <c r="BH908" s="120">
        <v>250</v>
      </c>
    </row>
    <row r="909" spans="1:60" s="1" customFormat="1" ht="15.75">
      <c r="A909" s="159">
        <v>9</v>
      </c>
      <c r="B909" s="160">
        <v>1</v>
      </c>
      <c r="C909" s="160"/>
      <c r="D909" s="147" t="s">
        <v>3</v>
      </c>
      <c r="E909" s="189">
        <v>511</v>
      </c>
      <c r="F909" s="146" t="s">
        <v>76</v>
      </c>
      <c r="G909" s="147" t="s">
        <v>11</v>
      </c>
      <c r="H909" s="147" t="s">
        <v>2</v>
      </c>
      <c r="I909" s="211"/>
      <c r="J909" s="146" t="s">
        <v>6</v>
      </c>
      <c r="K909" s="147" t="s">
        <v>12</v>
      </c>
      <c r="L909" s="147" t="s">
        <v>12</v>
      </c>
      <c r="M909" s="147" t="s">
        <v>32</v>
      </c>
      <c r="N909" s="147">
        <v>9</v>
      </c>
      <c r="O909" s="147"/>
      <c r="P909" s="148" t="s">
        <v>7</v>
      </c>
      <c r="Q909" s="79" t="s">
        <v>167</v>
      </c>
      <c r="R909" s="32">
        <v>0</v>
      </c>
      <c r="S909" s="32">
        <v>0</v>
      </c>
      <c r="T909" s="32">
        <v>0</v>
      </c>
      <c r="U909" s="34">
        <v>0</v>
      </c>
      <c r="V909" s="34">
        <v>11</v>
      </c>
      <c r="W909" s="143" t="e">
        <f t="shared" si="286"/>
        <v>#DIV/0!</v>
      </c>
      <c r="X909" s="32"/>
      <c r="Y909" s="32">
        <v>0</v>
      </c>
      <c r="Z909" s="32">
        <v>0</v>
      </c>
      <c r="AA909" s="32">
        <v>0</v>
      </c>
      <c r="AB909" s="32">
        <v>0</v>
      </c>
      <c r="AC909" s="23"/>
      <c r="AD909" s="23"/>
      <c r="AE909" s="32"/>
      <c r="AF909" s="32"/>
      <c r="AG909" s="32">
        <f t="shared" si="287"/>
        <v>0</v>
      </c>
      <c r="AH909" s="32"/>
      <c r="AI909" s="32"/>
      <c r="AJ909" s="67">
        <f t="shared" si="288"/>
        <v>0</v>
      </c>
      <c r="AK909" s="32">
        <f>AJ909</f>
        <v>0</v>
      </c>
      <c r="AL909" s="32"/>
      <c r="AM909" s="32">
        <v>0</v>
      </c>
      <c r="AN909" s="32">
        <v>0</v>
      </c>
      <c r="AO909" s="32">
        <v>0</v>
      </c>
      <c r="AP909" s="32">
        <v>0</v>
      </c>
      <c r="AQ909" s="32"/>
      <c r="AR909" s="67">
        <f>AM909</f>
        <v>0</v>
      </c>
      <c r="AS909" s="32"/>
      <c r="AT909" s="32"/>
      <c r="AU909" s="32"/>
      <c r="AV909" s="32">
        <v>399.19</v>
      </c>
      <c r="AW909" s="682">
        <v>37.5</v>
      </c>
      <c r="AX909" s="32">
        <v>399.19</v>
      </c>
      <c r="AY909" s="234">
        <v>500</v>
      </c>
      <c r="AZ909" s="32">
        <v>300</v>
      </c>
      <c r="BA909" s="32">
        <v>500</v>
      </c>
      <c r="BB909" s="32">
        <v>500</v>
      </c>
      <c r="BC909" s="234">
        <v>500</v>
      </c>
      <c r="BD909" s="234">
        <v>28.01</v>
      </c>
      <c r="BE909" s="731">
        <f t="shared" si="289"/>
        <v>5.602</v>
      </c>
      <c r="BF909" s="822">
        <v>200</v>
      </c>
      <c r="BG909" s="33">
        <v>250</v>
      </c>
      <c r="BH909" s="120">
        <v>250</v>
      </c>
    </row>
    <row r="910" spans="1:60" s="1" customFormat="1" ht="15.75" customHeight="1">
      <c r="A910" s="159">
        <v>9</v>
      </c>
      <c r="B910" s="160">
        <v>1</v>
      </c>
      <c r="C910" s="160"/>
      <c r="D910" s="147" t="s">
        <v>3</v>
      </c>
      <c r="E910" s="388">
        <v>512</v>
      </c>
      <c r="F910" s="146" t="s">
        <v>76</v>
      </c>
      <c r="G910" s="147" t="s">
        <v>11</v>
      </c>
      <c r="H910" s="147" t="s">
        <v>2</v>
      </c>
      <c r="I910" s="211"/>
      <c r="J910" s="146" t="s">
        <v>6</v>
      </c>
      <c r="K910" s="147" t="s">
        <v>12</v>
      </c>
      <c r="L910" s="147" t="s">
        <v>12</v>
      </c>
      <c r="M910" s="147" t="s">
        <v>34</v>
      </c>
      <c r="N910" s="147"/>
      <c r="O910" s="147"/>
      <c r="P910" s="148" t="s">
        <v>7</v>
      </c>
      <c r="Q910" s="79" t="s">
        <v>168</v>
      </c>
      <c r="R910" s="32">
        <v>330</v>
      </c>
      <c r="S910" s="32">
        <v>0</v>
      </c>
      <c r="T910" s="32">
        <v>330</v>
      </c>
      <c r="U910" s="34">
        <v>-321.35</v>
      </c>
      <c r="V910" s="34">
        <v>297.91</v>
      </c>
      <c r="W910" s="143">
        <f t="shared" si="286"/>
        <v>0.9027575757575759</v>
      </c>
      <c r="X910" s="32"/>
      <c r="Y910" s="32">
        <v>330</v>
      </c>
      <c r="Z910" s="32">
        <v>330</v>
      </c>
      <c r="AA910" s="32">
        <v>330</v>
      </c>
      <c r="AB910" s="32">
        <v>330</v>
      </c>
      <c r="AC910" s="23"/>
      <c r="AD910" s="23"/>
      <c r="AE910" s="32"/>
      <c r="AF910" s="32">
        <v>321.35</v>
      </c>
      <c r="AG910" s="32">
        <f t="shared" si="287"/>
        <v>330</v>
      </c>
      <c r="AH910" s="32">
        <v>331.56</v>
      </c>
      <c r="AI910" s="32">
        <v>322.74</v>
      </c>
      <c r="AJ910" s="67">
        <f t="shared" si="288"/>
        <v>330</v>
      </c>
      <c r="AK910" s="32">
        <v>331</v>
      </c>
      <c r="AL910" s="32">
        <v>331.38</v>
      </c>
      <c r="AM910" s="32">
        <v>350</v>
      </c>
      <c r="AN910" s="32">
        <v>350</v>
      </c>
      <c r="AO910" s="32">
        <v>350</v>
      </c>
      <c r="AP910" s="32">
        <v>350</v>
      </c>
      <c r="AQ910" s="32">
        <v>350</v>
      </c>
      <c r="AR910" s="67">
        <v>350</v>
      </c>
      <c r="AS910" s="32">
        <v>321.91</v>
      </c>
      <c r="AT910" s="32">
        <v>350</v>
      </c>
      <c r="AU910" s="32">
        <v>350</v>
      </c>
      <c r="AV910" s="32"/>
      <c r="AW910" s="682"/>
      <c r="AX910" s="32"/>
      <c r="AY910" s="234">
        <v>500</v>
      </c>
      <c r="AZ910" s="32">
        <v>200</v>
      </c>
      <c r="BA910" s="32">
        <v>500</v>
      </c>
      <c r="BB910" s="32">
        <v>500</v>
      </c>
      <c r="BC910" s="234">
        <v>500</v>
      </c>
      <c r="BD910" s="234">
        <v>312.92</v>
      </c>
      <c r="BE910" s="731">
        <f t="shared" si="289"/>
        <v>62.584</v>
      </c>
      <c r="BF910" s="822">
        <v>150</v>
      </c>
      <c r="BG910" s="33">
        <v>500</v>
      </c>
      <c r="BH910" s="120">
        <v>500</v>
      </c>
    </row>
    <row r="911" spans="1:60" s="556" customFormat="1" ht="15.75" customHeight="1" hidden="1">
      <c r="A911" s="159">
        <v>9</v>
      </c>
      <c r="B911" s="160">
        <v>1</v>
      </c>
      <c r="C911" s="160"/>
      <c r="D911" s="147" t="s">
        <v>3</v>
      </c>
      <c r="E911" s="189">
        <v>513</v>
      </c>
      <c r="F911" s="146" t="s">
        <v>76</v>
      </c>
      <c r="G911" s="147" t="s">
        <v>11</v>
      </c>
      <c r="H911" s="147" t="s">
        <v>2</v>
      </c>
      <c r="I911" s="211"/>
      <c r="J911" s="146" t="s">
        <v>6</v>
      </c>
      <c r="K911" s="147" t="s">
        <v>12</v>
      </c>
      <c r="L911" s="147" t="s">
        <v>8</v>
      </c>
      <c r="M911" s="147" t="s">
        <v>32</v>
      </c>
      <c r="N911" s="147"/>
      <c r="O911" s="147"/>
      <c r="P911" s="148" t="s">
        <v>7</v>
      </c>
      <c r="Q911" s="79" t="s">
        <v>371</v>
      </c>
      <c r="R911" s="32">
        <v>1200</v>
      </c>
      <c r="S911" s="32">
        <v>0</v>
      </c>
      <c r="T911" s="32">
        <v>1200</v>
      </c>
      <c r="U911" s="34">
        <v>-270.84</v>
      </c>
      <c r="V911" s="34">
        <v>0</v>
      </c>
      <c r="W911" s="143">
        <f t="shared" si="286"/>
        <v>0</v>
      </c>
      <c r="X911" s="32">
        <v>-1200</v>
      </c>
      <c r="Y911" s="32">
        <v>1200</v>
      </c>
      <c r="Z911" s="32">
        <v>1200</v>
      </c>
      <c r="AA911" s="32">
        <v>0</v>
      </c>
      <c r="AB911" s="32">
        <v>0</v>
      </c>
      <c r="AC911" s="23"/>
      <c r="AD911" s="23"/>
      <c r="AE911" s="32">
        <v>-1200</v>
      </c>
      <c r="AF911" s="32">
        <v>270.84</v>
      </c>
      <c r="AG911" s="32">
        <f t="shared" si="287"/>
        <v>0</v>
      </c>
      <c r="AH911" s="32"/>
      <c r="AI911" s="32"/>
      <c r="AJ911" s="67">
        <f t="shared" si="288"/>
        <v>0</v>
      </c>
      <c r="AK911" s="32">
        <f>AJ911</f>
        <v>0</v>
      </c>
      <c r="AL911" s="32"/>
      <c r="AM911" s="32">
        <f aca="true" t="shared" si="290" ref="AM911:AP912">AK911</f>
        <v>0</v>
      </c>
      <c r="AN911" s="32">
        <f t="shared" si="290"/>
        <v>0</v>
      </c>
      <c r="AO911" s="32">
        <f t="shared" si="290"/>
        <v>0</v>
      </c>
      <c r="AP911" s="32">
        <f t="shared" si="290"/>
        <v>0</v>
      </c>
      <c r="AQ911" s="32"/>
      <c r="AR911" s="67">
        <f>AM911</f>
        <v>0</v>
      </c>
      <c r="AS911" s="32"/>
      <c r="AT911" s="32"/>
      <c r="AU911" s="32"/>
      <c r="AV911" s="32"/>
      <c r="AW911" s="682"/>
      <c r="AX911" s="32"/>
      <c r="AY911" s="234"/>
      <c r="AZ911" s="32"/>
      <c r="BA911" s="32"/>
      <c r="BB911" s="32"/>
      <c r="BC911" s="234"/>
      <c r="BD911" s="234"/>
      <c r="BE911" s="731" t="e">
        <f t="shared" si="289"/>
        <v>#DIV/0!</v>
      </c>
      <c r="BF911" s="822"/>
      <c r="BG911" s="33"/>
      <c r="BH911" s="120"/>
    </row>
    <row r="912" spans="1:60" s="1" customFormat="1" ht="15.75" hidden="1">
      <c r="A912" s="159">
        <v>9</v>
      </c>
      <c r="B912" s="160">
        <v>1</v>
      </c>
      <c r="C912" s="160"/>
      <c r="D912" s="147" t="s">
        <v>3</v>
      </c>
      <c r="E912" s="388">
        <v>514</v>
      </c>
      <c r="F912" s="146" t="s">
        <v>76</v>
      </c>
      <c r="G912" s="147" t="s">
        <v>11</v>
      </c>
      <c r="H912" s="147" t="s">
        <v>2</v>
      </c>
      <c r="I912" s="211"/>
      <c r="J912" s="146" t="s">
        <v>6</v>
      </c>
      <c r="K912" s="147" t="s">
        <v>12</v>
      </c>
      <c r="L912" s="147" t="s">
        <v>8</v>
      </c>
      <c r="M912" s="147" t="s">
        <v>34</v>
      </c>
      <c r="N912" s="147"/>
      <c r="O912" s="147"/>
      <c r="P912" s="148" t="s">
        <v>7</v>
      </c>
      <c r="Q912" s="79" t="s">
        <v>169</v>
      </c>
      <c r="R912" s="32">
        <v>0</v>
      </c>
      <c r="S912" s="32">
        <v>0</v>
      </c>
      <c r="T912" s="32">
        <v>0</v>
      </c>
      <c r="U912" s="34">
        <v>0</v>
      </c>
      <c r="V912" s="34">
        <f>U912*-1</f>
        <v>0</v>
      </c>
      <c r="W912" s="143" t="e">
        <f t="shared" si="286"/>
        <v>#DIV/0!</v>
      </c>
      <c r="X912" s="32"/>
      <c r="Y912" s="32">
        <v>0</v>
      </c>
      <c r="Z912" s="32">
        <v>0</v>
      </c>
      <c r="AA912" s="32">
        <v>0</v>
      </c>
      <c r="AB912" s="32">
        <v>0</v>
      </c>
      <c r="AC912" s="23"/>
      <c r="AD912" s="23"/>
      <c r="AE912" s="32"/>
      <c r="AF912" s="32"/>
      <c r="AG912" s="32">
        <f t="shared" si="287"/>
        <v>0</v>
      </c>
      <c r="AH912" s="32"/>
      <c r="AI912" s="32"/>
      <c r="AJ912" s="67">
        <f t="shared" si="288"/>
        <v>0</v>
      </c>
      <c r="AK912" s="32">
        <f>AJ912</f>
        <v>0</v>
      </c>
      <c r="AL912" s="32"/>
      <c r="AM912" s="32">
        <f t="shared" si="290"/>
        <v>0</v>
      </c>
      <c r="AN912" s="32">
        <f t="shared" si="290"/>
        <v>0</v>
      </c>
      <c r="AO912" s="32">
        <f t="shared" si="290"/>
        <v>0</v>
      </c>
      <c r="AP912" s="32">
        <f t="shared" si="290"/>
        <v>0</v>
      </c>
      <c r="AQ912" s="32"/>
      <c r="AR912" s="67">
        <f>AM912</f>
        <v>0</v>
      </c>
      <c r="AS912" s="32"/>
      <c r="AT912" s="32"/>
      <c r="AU912" s="32"/>
      <c r="AV912" s="32"/>
      <c r="AW912" s="682"/>
      <c r="AX912" s="32"/>
      <c r="AY912" s="234"/>
      <c r="AZ912" s="32"/>
      <c r="BA912" s="32"/>
      <c r="BB912" s="32"/>
      <c r="BC912" s="234"/>
      <c r="BD912" s="234"/>
      <c r="BE912" s="731" t="e">
        <f t="shared" si="289"/>
        <v>#DIV/0!</v>
      </c>
      <c r="BF912" s="822"/>
      <c r="BG912" s="33"/>
      <c r="BH912" s="120"/>
    </row>
    <row r="913" spans="1:60" s="507" customFormat="1" ht="30">
      <c r="A913" s="159">
        <v>9</v>
      </c>
      <c r="B913" s="160">
        <v>1</v>
      </c>
      <c r="C913" s="160"/>
      <c r="D913" s="147" t="s">
        <v>3</v>
      </c>
      <c r="E913" s="189">
        <v>515</v>
      </c>
      <c r="F913" s="146" t="s">
        <v>76</v>
      </c>
      <c r="G913" s="147" t="s">
        <v>11</v>
      </c>
      <c r="H913" s="147" t="s">
        <v>2</v>
      </c>
      <c r="I913" s="211"/>
      <c r="J913" s="146" t="s">
        <v>6</v>
      </c>
      <c r="K913" s="147" t="s">
        <v>12</v>
      </c>
      <c r="L913" s="147" t="s">
        <v>24</v>
      </c>
      <c r="M913" s="147" t="s">
        <v>15</v>
      </c>
      <c r="N913" s="147"/>
      <c r="O913" s="147"/>
      <c r="P913" s="148" t="s">
        <v>7</v>
      </c>
      <c r="Q913" s="79" t="s">
        <v>831</v>
      </c>
      <c r="R913" s="32">
        <v>130</v>
      </c>
      <c r="S913" s="32">
        <v>0</v>
      </c>
      <c r="T913" s="32">
        <v>130</v>
      </c>
      <c r="U913" s="34">
        <v>-127.12</v>
      </c>
      <c r="V913" s="34">
        <v>109.43</v>
      </c>
      <c r="W913" s="143">
        <f t="shared" si="286"/>
        <v>0.8417692307692308</v>
      </c>
      <c r="X913" s="32"/>
      <c r="Y913" s="32">
        <v>130</v>
      </c>
      <c r="Z913" s="32">
        <v>130</v>
      </c>
      <c r="AA913" s="32">
        <v>130</v>
      </c>
      <c r="AB913" s="32">
        <v>130</v>
      </c>
      <c r="AC913" s="23"/>
      <c r="AD913" s="23"/>
      <c r="AE913" s="32"/>
      <c r="AF913" s="32">
        <v>127.12</v>
      </c>
      <c r="AG913" s="32">
        <f t="shared" si="287"/>
        <v>130</v>
      </c>
      <c r="AH913" s="32">
        <v>127.83</v>
      </c>
      <c r="AI913" s="32"/>
      <c r="AJ913" s="67">
        <f t="shared" si="288"/>
        <v>130</v>
      </c>
      <c r="AK913" s="32"/>
      <c r="AL913" s="32"/>
      <c r="AM913" s="32">
        <v>0</v>
      </c>
      <c r="AN913" s="32">
        <v>0</v>
      </c>
      <c r="AO913" s="32">
        <v>0</v>
      </c>
      <c r="AP913" s="32">
        <v>0</v>
      </c>
      <c r="AQ913" s="32">
        <v>0</v>
      </c>
      <c r="AR913" s="67">
        <v>0</v>
      </c>
      <c r="AS913" s="32"/>
      <c r="AT913" s="32"/>
      <c r="AU913" s="32"/>
      <c r="AV913" s="32"/>
      <c r="AW913" s="682"/>
      <c r="AX913" s="32"/>
      <c r="AY913" s="234"/>
      <c r="AZ913" s="32">
        <v>300</v>
      </c>
      <c r="BA913" s="32"/>
      <c r="BB913" s="32"/>
      <c r="BC913" s="234"/>
      <c r="BD913" s="234"/>
      <c r="BE913" s="731"/>
      <c r="BF913" s="822"/>
      <c r="BG913" s="33"/>
      <c r="BH913" s="120"/>
    </row>
    <row r="914" spans="1:60" s="1" customFormat="1" ht="15.75" customHeight="1">
      <c r="A914" s="159">
        <v>9</v>
      </c>
      <c r="B914" s="160">
        <v>1</v>
      </c>
      <c r="C914" s="160"/>
      <c r="D914" s="147" t="s">
        <v>3</v>
      </c>
      <c r="E914" s="388">
        <v>516</v>
      </c>
      <c r="F914" s="146" t="s">
        <v>76</v>
      </c>
      <c r="G914" s="147" t="s">
        <v>11</v>
      </c>
      <c r="H914" s="147" t="s">
        <v>2</v>
      </c>
      <c r="I914" s="211"/>
      <c r="J914" s="146" t="s">
        <v>6</v>
      </c>
      <c r="K914" s="147" t="s">
        <v>12</v>
      </c>
      <c r="L914" s="147" t="s">
        <v>24</v>
      </c>
      <c r="M914" s="147" t="s">
        <v>19</v>
      </c>
      <c r="N914" s="147">
        <v>4</v>
      </c>
      <c r="O914" s="147"/>
      <c r="P914" s="148" t="s">
        <v>7</v>
      </c>
      <c r="Q914" s="79" t="s">
        <v>744</v>
      </c>
      <c r="R914" s="32">
        <v>0</v>
      </c>
      <c r="S914" s="32">
        <v>0</v>
      </c>
      <c r="T914" s="32">
        <v>0</v>
      </c>
      <c r="U914" s="34">
        <v>0</v>
      </c>
      <c r="V914" s="34">
        <f>U914*-1</f>
        <v>0</v>
      </c>
      <c r="W914" s="143" t="e">
        <f t="shared" si="286"/>
        <v>#DIV/0!</v>
      </c>
      <c r="X914" s="32"/>
      <c r="Y914" s="32">
        <v>0</v>
      </c>
      <c r="Z914" s="32">
        <v>0</v>
      </c>
      <c r="AA914" s="32">
        <v>0</v>
      </c>
      <c r="AB914" s="32">
        <v>0</v>
      </c>
      <c r="AC914" s="23"/>
      <c r="AD914" s="23"/>
      <c r="AE914" s="32"/>
      <c r="AF914" s="32"/>
      <c r="AG914" s="32"/>
      <c r="AH914" s="32"/>
      <c r="AI914" s="32"/>
      <c r="AJ914" s="67"/>
      <c r="AK914" s="32"/>
      <c r="AL914" s="32"/>
      <c r="AM914" s="32"/>
      <c r="AN914" s="32"/>
      <c r="AO914" s="32"/>
      <c r="AP914" s="32"/>
      <c r="AQ914" s="32"/>
      <c r="AR914" s="67"/>
      <c r="AS914" s="32"/>
      <c r="AT914" s="32"/>
      <c r="AU914" s="32"/>
      <c r="AV914" s="32">
        <v>1596.98</v>
      </c>
      <c r="AW914" s="682">
        <v>100</v>
      </c>
      <c r="AX914" s="32">
        <v>1596.98</v>
      </c>
      <c r="AY914" s="234">
        <v>50</v>
      </c>
      <c r="AZ914" s="32">
        <v>50</v>
      </c>
      <c r="BA914" s="32">
        <v>50</v>
      </c>
      <c r="BB914" s="32">
        <v>50</v>
      </c>
      <c r="BC914" s="234">
        <v>50</v>
      </c>
      <c r="BD914" s="234"/>
      <c r="BE914" s="731">
        <f t="shared" si="289"/>
        <v>0</v>
      </c>
      <c r="BF914" s="822">
        <v>50</v>
      </c>
      <c r="BG914" s="33">
        <v>50</v>
      </c>
      <c r="BH914" s="120">
        <v>50</v>
      </c>
    </row>
    <row r="915" spans="1:60" ht="15.75" customHeight="1" hidden="1">
      <c r="A915" s="12">
        <v>9</v>
      </c>
      <c r="B915" s="13">
        <v>1</v>
      </c>
      <c r="C915" s="13"/>
      <c r="D915" s="11" t="s">
        <v>3</v>
      </c>
      <c r="E915" s="189">
        <v>517</v>
      </c>
      <c r="F915" s="10" t="s">
        <v>76</v>
      </c>
      <c r="G915" s="11" t="s">
        <v>11</v>
      </c>
      <c r="H915" s="11" t="s">
        <v>2</v>
      </c>
      <c r="I915" s="154"/>
      <c r="J915" s="10" t="s">
        <v>6</v>
      </c>
      <c r="K915" s="11" t="s">
        <v>12</v>
      </c>
      <c r="L915" s="11" t="s">
        <v>24</v>
      </c>
      <c r="M915" s="11" t="s">
        <v>56</v>
      </c>
      <c r="N915" s="11"/>
      <c r="O915" s="11"/>
      <c r="P915" s="22" t="s">
        <v>7</v>
      </c>
      <c r="Q915" s="79" t="s">
        <v>170</v>
      </c>
      <c r="R915" s="32">
        <v>52</v>
      </c>
      <c r="S915" s="32">
        <v>0</v>
      </c>
      <c r="T915" s="33">
        <v>52</v>
      </c>
      <c r="U915" s="34">
        <v>-51.52</v>
      </c>
      <c r="V915" s="34">
        <v>0</v>
      </c>
      <c r="W915" s="143">
        <f t="shared" si="286"/>
        <v>0</v>
      </c>
      <c r="X915" s="32">
        <v>-52</v>
      </c>
      <c r="Y915" s="32"/>
      <c r="Z915" s="32"/>
      <c r="AA915" s="32"/>
      <c r="AB915" s="32"/>
      <c r="AE915" s="32"/>
      <c r="AF915" s="32">
        <v>51.52</v>
      </c>
      <c r="AG915" s="32"/>
      <c r="AH915" s="32"/>
      <c r="AI915" s="32"/>
      <c r="AJ915" s="67"/>
      <c r="AK915" s="32"/>
      <c r="AL915" s="32"/>
      <c r="AM915" s="32"/>
      <c r="AN915" s="32"/>
      <c r="AO915" s="32"/>
      <c r="AP915" s="32"/>
      <c r="AQ915" s="32"/>
      <c r="AR915" s="67"/>
      <c r="AS915" s="32"/>
      <c r="AT915" s="32"/>
      <c r="AU915" s="32"/>
      <c r="AV915" s="32"/>
      <c r="AW915" s="32"/>
      <c r="AX915" s="32"/>
      <c r="AY915" s="234"/>
      <c r="AZ915" s="32"/>
      <c r="BA915" s="32"/>
      <c r="BB915" s="32"/>
      <c r="BC915" s="234"/>
      <c r="BD915" s="32"/>
      <c r="BE915" s="731" t="e">
        <f t="shared" si="289"/>
        <v>#DIV/0!</v>
      </c>
      <c r="BF915" s="33"/>
      <c r="BG915" s="33"/>
      <c r="BH915" s="33"/>
    </row>
    <row r="916" spans="1:60" ht="15.75" customHeight="1">
      <c r="A916" s="35">
        <v>9</v>
      </c>
      <c r="B916" s="36">
        <v>1</v>
      </c>
      <c r="C916" s="36"/>
      <c r="D916" s="37" t="s">
        <v>10</v>
      </c>
      <c r="E916" s="724">
        <v>518</v>
      </c>
      <c r="F916" s="350" t="s">
        <v>76</v>
      </c>
      <c r="G916" s="134" t="s">
        <v>11</v>
      </c>
      <c r="H916" s="134" t="s">
        <v>2</v>
      </c>
      <c r="I916" s="361"/>
      <c r="J916" s="350" t="s">
        <v>6</v>
      </c>
      <c r="K916" s="134" t="s">
        <v>12</v>
      </c>
      <c r="L916" s="134"/>
      <c r="M916" s="134"/>
      <c r="N916" s="134"/>
      <c r="O916" s="134"/>
      <c r="P916" s="355"/>
      <c r="Q916" s="84" t="s">
        <v>188</v>
      </c>
      <c r="R916" s="40">
        <f>SUM(R905:R915)</f>
        <v>3882</v>
      </c>
      <c r="S916" s="40">
        <v>0</v>
      </c>
      <c r="T916" s="40">
        <f>SUM(T905:T915)</f>
        <v>3882</v>
      </c>
      <c r="U916" s="40">
        <f>SUM(U905:U915)</f>
        <v>-4781.360000000001</v>
      </c>
      <c r="V916" s="41">
        <f>SUM(V905:V915)</f>
        <v>2239.52</v>
      </c>
      <c r="W916" s="145">
        <f t="shared" si="286"/>
        <v>0.5768985059247811</v>
      </c>
      <c r="X916" s="40">
        <f>SUM(X905:X915)</f>
        <v>-752</v>
      </c>
      <c r="Y916" s="40">
        <f>SUM(Y905:Y915)</f>
        <v>4130</v>
      </c>
      <c r="Z916" s="40">
        <f>SUM(Z905:Z915)</f>
        <v>4130</v>
      </c>
      <c r="AA916" s="40">
        <f>SUM(AA905:AA915)</f>
        <v>2430</v>
      </c>
      <c r="AB916" s="40">
        <f>SUM(AB905:AB915)</f>
        <v>2430</v>
      </c>
      <c r="AC916" s="42"/>
      <c r="AD916" s="42"/>
      <c r="AE916" s="40">
        <f aca="true" t="shared" si="291" ref="AE916:AV916">SUM(AE905:AE915)</f>
        <v>-1200</v>
      </c>
      <c r="AF916" s="40">
        <f t="shared" si="291"/>
        <v>1698.5099999999998</v>
      </c>
      <c r="AG916" s="40">
        <f t="shared" si="291"/>
        <v>2930</v>
      </c>
      <c r="AH916" s="40">
        <f t="shared" si="291"/>
        <v>2361.4500000000003</v>
      </c>
      <c r="AI916" s="40">
        <f>SUM(AI905:AI915)</f>
        <v>2520.3500000000004</v>
      </c>
      <c r="AJ916" s="177">
        <f t="shared" si="291"/>
        <v>2930</v>
      </c>
      <c r="AK916" s="40">
        <f t="shared" si="291"/>
        <v>2491</v>
      </c>
      <c r="AL916" s="40">
        <f t="shared" si="291"/>
        <v>2397.71</v>
      </c>
      <c r="AM916" s="40">
        <f>SUM(AM905:AM915)</f>
        <v>2450</v>
      </c>
      <c r="AN916" s="40">
        <f>SUM(AN905:AN915)</f>
        <v>2450</v>
      </c>
      <c r="AO916" s="40">
        <f>SUM(AO905:AO915)</f>
        <v>2450</v>
      </c>
      <c r="AP916" s="40">
        <f>SUM(AP905:AP915)</f>
        <v>2450</v>
      </c>
      <c r="AQ916" s="40">
        <f>SUM(AQ905:AQ915)</f>
        <v>2478</v>
      </c>
      <c r="AR916" s="177">
        <f t="shared" si="291"/>
        <v>2450</v>
      </c>
      <c r="AS916" s="40">
        <f t="shared" si="291"/>
        <v>2329.38</v>
      </c>
      <c r="AT916" s="40">
        <f t="shared" si="291"/>
        <v>2500</v>
      </c>
      <c r="AU916" s="40">
        <f>SUM(AU905:AU915)</f>
        <v>2628</v>
      </c>
      <c r="AV916" s="40">
        <f t="shared" si="291"/>
        <v>3716.45</v>
      </c>
      <c r="AW916" s="40"/>
      <c r="AX916" s="40">
        <f>SUM(AX905:AX915)</f>
        <v>3298.55</v>
      </c>
      <c r="AY916" s="40">
        <f aca="true" t="shared" si="292" ref="AY916:BH916">SUM(AY905:AY915)</f>
        <v>2450</v>
      </c>
      <c r="AZ916" s="40">
        <f t="shared" si="292"/>
        <v>2100</v>
      </c>
      <c r="BA916" s="40">
        <f t="shared" si="292"/>
        <v>2450</v>
      </c>
      <c r="BB916" s="40">
        <f t="shared" si="292"/>
        <v>2450</v>
      </c>
      <c r="BC916" s="40">
        <f t="shared" si="292"/>
        <v>6486</v>
      </c>
      <c r="BD916" s="40">
        <f t="shared" si="292"/>
        <v>4712.47</v>
      </c>
      <c r="BE916" s="40" t="e">
        <f t="shared" si="292"/>
        <v>#DIV/0!</v>
      </c>
      <c r="BF916" s="40">
        <f t="shared" si="292"/>
        <v>4850</v>
      </c>
      <c r="BG916" s="40">
        <f t="shared" si="292"/>
        <v>5350</v>
      </c>
      <c r="BH916" s="40">
        <f t="shared" si="292"/>
        <v>5350</v>
      </c>
    </row>
    <row r="917" spans="1:60" s="511" customFormat="1" ht="15.75">
      <c r="A917" s="43">
        <v>9</v>
      </c>
      <c r="B917" s="44">
        <v>1</v>
      </c>
      <c r="C917" s="44"/>
      <c r="D917" s="45" t="s">
        <v>10</v>
      </c>
      <c r="E917" s="724">
        <v>519</v>
      </c>
      <c r="F917" s="38" t="s">
        <v>76</v>
      </c>
      <c r="G917" s="37" t="s">
        <v>11</v>
      </c>
      <c r="H917" s="37" t="s">
        <v>2</v>
      </c>
      <c r="I917" s="342"/>
      <c r="J917" s="38" t="s">
        <v>6</v>
      </c>
      <c r="K917" s="37"/>
      <c r="L917" s="37"/>
      <c r="M917" s="37"/>
      <c r="N917" s="37"/>
      <c r="O917" s="37"/>
      <c r="P917" s="256"/>
      <c r="Q917" s="850" t="s">
        <v>191</v>
      </c>
      <c r="R917" s="39">
        <f>R916</f>
        <v>3882</v>
      </c>
      <c r="S917" s="39">
        <f>S916</f>
        <v>0</v>
      </c>
      <c r="T917" s="39">
        <f>T916</f>
        <v>3882</v>
      </c>
      <c r="U917" s="39">
        <f>U916</f>
        <v>-4781.360000000001</v>
      </c>
      <c r="V917" s="39">
        <f>V916</f>
        <v>2239.52</v>
      </c>
      <c r="W917" s="39">
        <f t="shared" si="286"/>
        <v>0.5768985059247811</v>
      </c>
      <c r="X917" s="39">
        <f>X916</f>
        <v>-752</v>
      </c>
      <c r="Y917" s="39">
        <f>Y916</f>
        <v>4130</v>
      </c>
      <c r="Z917" s="39">
        <f>Z916</f>
        <v>4130</v>
      </c>
      <c r="AA917" s="39">
        <f>AA916</f>
        <v>2430</v>
      </c>
      <c r="AB917" s="39">
        <f>AB916</f>
        <v>2430</v>
      </c>
      <c r="AC917" s="39"/>
      <c r="AD917" s="39"/>
      <c r="AE917" s="39">
        <f aca="true" t="shared" si="293" ref="AE917:AV917">AE916</f>
        <v>-1200</v>
      </c>
      <c r="AF917" s="39">
        <f t="shared" si="293"/>
        <v>1698.5099999999998</v>
      </c>
      <c r="AG917" s="39">
        <f t="shared" si="293"/>
        <v>2930</v>
      </c>
      <c r="AH917" s="40">
        <f t="shared" si="293"/>
        <v>2361.4500000000003</v>
      </c>
      <c r="AI917" s="40">
        <f>AI916</f>
        <v>2520.3500000000004</v>
      </c>
      <c r="AJ917" s="40">
        <f t="shared" si="293"/>
        <v>2930</v>
      </c>
      <c r="AK917" s="40">
        <f t="shared" si="293"/>
        <v>2491</v>
      </c>
      <c r="AL917" s="40">
        <f t="shared" si="293"/>
        <v>2397.71</v>
      </c>
      <c r="AM917" s="40">
        <f>AM916</f>
        <v>2450</v>
      </c>
      <c r="AN917" s="40">
        <f>AN916</f>
        <v>2450</v>
      </c>
      <c r="AO917" s="40">
        <f>AO916</f>
        <v>2450</v>
      </c>
      <c r="AP917" s="40">
        <f>AP916</f>
        <v>2450</v>
      </c>
      <c r="AQ917" s="40">
        <f>AQ916</f>
        <v>2478</v>
      </c>
      <c r="AR917" s="177">
        <f t="shared" si="293"/>
        <v>2450</v>
      </c>
      <c r="AS917" s="40">
        <f t="shared" si="293"/>
        <v>2329.38</v>
      </c>
      <c r="AT917" s="40">
        <f t="shared" si="293"/>
        <v>2500</v>
      </c>
      <c r="AU917" s="40">
        <f>AU916</f>
        <v>2628</v>
      </c>
      <c r="AV917" s="40">
        <f t="shared" si="293"/>
        <v>3716.45</v>
      </c>
      <c r="AW917" s="40"/>
      <c r="AX917" s="40">
        <f>AX916</f>
        <v>3298.55</v>
      </c>
      <c r="AY917" s="40">
        <f aca="true" t="shared" si="294" ref="AY917:BH917">AY916</f>
        <v>2450</v>
      </c>
      <c r="AZ917" s="40">
        <f t="shared" si="294"/>
        <v>2100</v>
      </c>
      <c r="BA917" s="40">
        <f t="shared" si="294"/>
        <v>2450</v>
      </c>
      <c r="BB917" s="40">
        <f t="shared" si="294"/>
        <v>2450</v>
      </c>
      <c r="BC917" s="40">
        <f t="shared" si="294"/>
        <v>6486</v>
      </c>
      <c r="BD917" s="40">
        <f t="shared" si="294"/>
        <v>4712.47</v>
      </c>
      <c r="BE917" s="40" t="e">
        <f t="shared" si="294"/>
        <v>#DIV/0!</v>
      </c>
      <c r="BF917" s="40">
        <f t="shared" si="294"/>
        <v>4850</v>
      </c>
      <c r="BG917" s="40">
        <f t="shared" si="294"/>
        <v>5350</v>
      </c>
      <c r="BH917" s="40">
        <f t="shared" si="294"/>
        <v>5350</v>
      </c>
    </row>
    <row r="918" spans="1:60" s="23" customFormat="1" ht="15.75" customHeight="1">
      <c r="A918" s="12">
        <v>9</v>
      </c>
      <c r="B918" s="13">
        <v>1</v>
      </c>
      <c r="C918" s="13"/>
      <c r="D918" s="11" t="s">
        <v>3</v>
      </c>
      <c r="E918" s="388">
        <v>520</v>
      </c>
      <c r="F918" s="15" t="s">
        <v>76</v>
      </c>
      <c r="G918" s="16" t="s">
        <v>11</v>
      </c>
      <c r="H918" s="16" t="s">
        <v>2</v>
      </c>
      <c r="I918" s="224"/>
      <c r="J918" s="15" t="s">
        <v>24</v>
      </c>
      <c r="K918" s="16" t="s">
        <v>5</v>
      </c>
      <c r="L918" s="224">
        <v>6</v>
      </c>
      <c r="M918" s="16"/>
      <c r="N918" s="16"/>
      <c r="O918" s="16"/>
      <c r="P918" s="182">
        <v>41</v>
      </c>
      <c r="Q918" s="79" t="s">
        <v>505</v>
      </c>
      <c r="R918" s="32">
        <v>600</v>
      </c>
      <c r="S918" s="32">
        <v>-500</v>
      </c>
      <c r="T918" s="33">
        <v>600</v>
      </c>
      <c r="U918" s="34">
        <v>0</v>
      </c>
      <c r="V918" s="34">
        <f>U918*-1</f>
        <v>0</v>
      </c>
      <c r="W918" s="143">
        <f>V918/T918</f>
        <v>0</v>
      </c>
      <c r="X918" s="32">
        <v>-600</v>
      </c>
      <c r="Y918" s="32">
        <v>600</v>
      </c>
      <c r="Z918" s="32">
        <v>600</v>
      </c>
      <c r="AA918" s="32">
        <v>0</v>
      </c>
      <c r="AB918" s="32">
        <v>0</v>
      </c>
      <c r="AC918" s="4"/>
      <c r="AD918" s="4"/>
      <c r="AE918" s="32">
        <v>-600</v>
      </c>
      <c r="AF918" s="32"/>
      <c r="AG918" s="32">
        <f>Z918+AE918</f>
        <v>0</v>
      </c>
      <c r="AH918" s="32"/>
      <c r="AI918" s="32"/>
      <c r="AJ918" s="67">
        <f>AG918</f>
        <v>0</v>
      </c>
      <c r="AK918" s="32"/>
      <c r="AL918" s="32"/>
      <c r="AM918" s="32">
        <v>3000</v>
      </c>
      <c r="AN918" s="32">
        <v>3000</v>
      </c>
      <c r="AO918" s="32">
        <v>3000</v>
      </c>
      <c r="AP918" s="32">
        <v>3000</v>
      </c>
      <c r="AQ918" s="32">
        <v>3000</v>
      </c>
      <c r="AR918" s="67">
        <v>0</v>
      </c>
      <c r="AS918" s="32">
        <v>2448</v>
      </c>
      <c r="AT918" s="32"/>
      <c r="AU918" s="32"/>
      <c r="AV918" s="32"/>
      <c r="AW918" s="32"/>
      <c r="AX918" s="32"/>
      <c r="AY918" s="234"/>
      <c r="AZ918" s="32"/>
      <c r="BA918" s="234"/>
      <c r="BB918" s="234"/>
      <c r="BC918" s="234"/>
      <c r="BD918" s="234"/>
      <c r="BE918" s="731"/>
      <c r="BF918" s="822"/>
      <c r="BG918" s="32"/>
      <c r="BH918" s="32"/>
    </row>
    <row r="919" spans="1:60" s="518" customFormat="1" ht="30">
      <c r="A919" s="12">
        <v>9</v>
      </c>
      <c r="B919" s="13">
        <v>1</v>
      </c>
      <c r="C919" s="13"/>
      <c r="D919" s="11" t="s">
        <v>3</v>
      </c>
      <c r="E919" s="189">
        <v>521</v>
      </c>
      <c r="F919" s="10" t="s">
        <v>76</v>
      </c>
      <c r="G919" s="11" t="s">
        <v>11</v>
      </c>
      <c r="H919" s="11" t="s">
        <v>2</v>
      </c>
      <c r="I919" s="154"/>
      <c r="J919" s="108" t="s">
        <v>24</v>
      </c>
      <c r="K919" s="109" t="s">
        <v>5</v>
      </c>
      <c r="L919" s="376">
        <v>7</v>
      </c>
      <c r="M919" s="109" t="s">
        <v>15</v>
      </c>
      <c r="N919" s="109"/>
      <c r="O919" s="109"/>
      <c r="P919" s="406">
        <v>41</v>
      </c>
      <c r="Q919" s="79" t="s">
        <v>882</v>
      </c>
      <c r="R919" s="32">
        <v>600</v>
      </c>
      <c r="S919" s="32">
        <v>-500</v>
      </c>
      <c r="T919" s="33">
        <v>600</v>
      </c>
      <c r="U919" s="34">
        <v>0</v>
      </c>
      <c r="V919" s="34">
        <f>U919*-1</f>
        <v>0</v>
      </c>
      <c r="W919" s="143">
        <f t="shared" si="286"/>
        <v>0</v>
      </c>
      <c r="X919" s="32">
        <v>-600</v>
      </c>
      <c r="Y919" s="32">
        <v>600</v>
      </c>
      <c r="Z919" s="32">
        <v>600</v>
      </c>
      <c r="AA919" s="32">
        <v>0</v>
      </c>
      <c r="AB919" s="32">
        <v>0</v>
      </c>
      <c r="AC919" s="4"/>
      <c r="AD919" s="4"/>
      <c r="AE919" s="32">
        <v>-600</v>
      </c>
      <c r="AF919" s="32"/>
      <c r="AG919" s="32">
        <f>Z919+AE919</f>
        <v>0</v>
      </c>
      <c r="AH919" s="32"/>
      <c r="AI919" s="32"/>
      <c r="AJ919" s="67">
        <f>AG919</f>
        <v>0</v>
      </c>
      <c r="AK919" s="32"/>
      <c r="AL919" s="32"/>
      <c r="AM919" s="32">
        <v>0</v>
      </c>
      <c r="AN919" s="32">
        <v>0</v>
      </c>
      <c r="AO919" s="32">
        <v>0</v>
      </c>
      <c r="AP919" s="32">
        <v>0</v>
      </c>
      <c r="AQ919" s="32">
        <v>0</v>
      </c>
      <c r="AR919" s="67">
        <v>5417</v>
      </c>
      <c r="AS919" s="32"/>
      <c r="AT919" s="32">
        <v>0</v>
      </c>
      <c r="AU919" s="32"/>
      <c r="AV919" s="32"/>
      <c r="AW919" s="32"/>
      <c r="AX919" s="32"/>
      <c r="AY919" s="234"/>
      <c r="AZ919" s="32"/>
      <c r="BA919" s="32"/>
      <c r="BB919" s="32"/>
      <c r="BC919" s="234"/>
      <c r="BD919" s="32"/>
      <c r="BE919" s="731"/>
      <c r="BF919" s="822">
        <v>1573.2</v>
      </c>
      <c r="BG919" s="828"/>
      <c r="BH919" s="828"/>
    </row>
    <row r="920" spans="1:60" s="56" customFormat="1" ht="15.75" customHeight="1">
      <c r="A920" s="43">
        <v>9</v>
      </c>
      <c r="B920" s="44">
        <v>1</v>
      </c>
      <c r="C920" s="44"/>
      <c r="D920" s="45" t="s">
        <v>3</v>
      </c>
      <c r="E920" s="615">
        <v>522</v>
      </c>
      <c r="F920" s="209" t="s">
        <v>76</v>
      </c>
      <c r="G920" s="45" t="s">
        <v>11</v>
      </c>
      <c r="H920" s="45" t="s">
        <v>2</v>
      </c>
      <c r="I920" s="209"/>
      <c r="J920" s="46" t="s">
        <v>24</v>
      </c>
      <c r="K920" s="45"/>
      <c r="L920" s="45"/>
      <c r="M920" s="45"/>
      <c r="N920" s="45"/>
      <c r="O920" s="45"/>
      <c r="P920" s="47"/>
      <c r="Q920" s="83" t="s">
        <v>193</v>
      </c>
      <c r="R920" s="48">
        <f>R919</f>
        <v>600</v>
      </c>
      <c r="S920" s="48">
        <f>S919</f>
        <v>-500</v>
      </c>
      <c r="T920" s="48">
        <f>T919</f>
        <v>600</v>
      </c>
      <c r="U920" s="48">
        <f>U919</f>
        <v>0</v>
      </c>
      <c r="V920" s="49">
        <f>V919</f>
        <v>0</v>
      </c>
      <c r="W920" s="149">
        <f t="shared" si="286"/>
        <v>0</v>
      </c>
      <c r="X920" s="48">
        <f>X919</f>
        <v>-600</v>
      </c>
      <c r="Y920" s="48">
        <f>Y919</f>
        <v>600</v>
      </c>
      <c r="Z920" s="48">
        <f>Z919</f>
        <v>600</v>
      </c>
      <c r="AA920" s="48">
        <f>AA919</f>
        <v>0</v>
      </c>
      <c r="AB920" s="48">
        <f>AB919</f>
        <v>0</v>
      </c>
      <c r="AC920" s="50"/>
      <c r="AD920" s="50"/>
      <c r="AE920" s="48">
        <f aca="true" t="shared" si="295" ref="AE920:AJ920">AE919</f>
        <v>-600</v>
      </c>
      <c r="AF920" s="48">
        <f t="shared" si="295"/>
        <v>0</v>
      </c>
      <c r="AG920" s="48">
        <f t="shared" si="295"/>
        <v>0</v>
      </c>
      <c r="AH920" s="48">
        <f>AH918+AH919</f>
        <v>0</v>
      </c>
      <c r="AI920" s="48">
        <f>AI918+AI919</f>
        <v>0</v>
      </c>
      <c r="AJ920" s="48">
        <f t="shared" si="295"/>
        <v>0</v>
      </c>
      <c r="AK920" s="48">
        <f aca="true" t="shared" si="296" ref="AK920:AV920">AK918+AK919</f>
        <v>0</v>
      </c>
      <c r="AL920" s="48">
        <f t="shared" si="296"/>
        <v>0</v>
      </c>
      <c r="AM920" s="48">
        <f t="shared" si="296"/>
        <v>3000</v>
      </c>
      <c r="AN920" s="48">
        <f t="shared" si="296"/>
        <v>3000</v>
      </c>
      <c r="AO920" s="48">
        <f t="shared" si="296"/>
        <v>3000</v>
      </c>
      <c r="AP920" s="48">
        <f t="shared" si="296"/>
        <v>3000</v>
      </c>
      <c r="AQ920" s="48">
        <f t="shared" si="296"/>
        <v>3000</v>
      </c>
      <c r="AR920" s="178">
        <f t="shared" si="296"/>
        <v>5417</v>
      </c>
      <c r="AS920" s="48">
        <f t="shared" si="296"/>
        <v>2448</v>
      </c>
      <c r="AT920" s="48">
        <f t="shared" si="296"/>
        <v>0</v>
      </c>
      <c r="AU920" s="48">
        <f t="shared" si="296"/>
        <v>0</v>
      </c>
      <c r="AV920" s="48">
        <f t="shared" si="296"/>
        <v>0</v>
      </c>
      <c r="AW920" s="48"/>
      <c r="AX920" s="48">
        <f>AX918+AX919</f>
        <v>0</v>
      </c>
      <c r="AY920" s="48">
        <f aca="true" t="shared" si="297" ref="AY920:BH920">AY918+AY919</f>
        <v>0</v>
      </c>
      <c r="AZ920" s="48">
        <f t="shared" si="297"/>
        <v>0</v>
      </c>
      <c r="BA920" s="48">
        <f t="shared" si="297"/>
        <v>0</v>
      </c>
      <c r="BB920" s="48">
        <f t="shared" si="297"/>
        <v>0</v>
      </c>
      <c r="BC920" s="48">
        <f t="shared" si="297"/>
        <v>0</v>
      </c>
      <c r="BD920" s="48">
        <f t="shared" si="297"/>
        <v>0</v>
      </c>
      <c r="BE920" s="48">
        <f t="shared" si="297"/>
        <v>0</v>
      </c>
      <c r="BF920" s="48">
        <f t="shared" si="297"/>
        <v>1573.2</v>
      </c>
      <c r="BG920" s="48">
        <f t="shared" si="297"/>
        <v>0</v>
      </c>
      <c r="BH920" s="48">
        <f t="shared" si="297"/>
        <v>0</v>
      </c>
    </row>
    <row r="921" spans="1:60" s="511" customFormat="1" ht="15.75">
      <c r="A921" s="51"/>
      <c r="B921" s="52"/>
      <c r="C921" s="52"/>
      <c r="D921" s="52"/>
      <c r="E921" s="722">
        <v>523</v>
      </c>
      <c r="F921" s="901" t="s">
        <v>186</v>
      </c>
      <c r="G921" s="902"/>
      <c r="H921" s="902"/>
      <c r="I921" s="903"/>
      <c r="J921" s="934" t="s">
        <v>277</v>
      </c>
      <c r="K921" s="935"/>
      <c r="L921" s="935"/>
      <c r="M921" s="935"/>
      <c r="N921" s="935"/>
      <c r="O921" s="935"/>
      <c r="P921" s="936"/>
      <c r="Q921" s="85" t="s">
        <v>278</v>
      </c>
      <c r="R921" s="54">
        <f>R917+R920</f>
        <v>4482</v>
      </c>
      <c r="S921" s="54">
        <f>S917+S920</f>
        <v>-500</v>
      </c>
      <c r="T921" s="54">
        <f>T917+T920</f>
        <v>4482</v>
      </c>
      <c r="U921" s="54">
        <f>U917+U920</f>
        <v>-4781.360000000001</v>
      </c>
      <c r="V921" s="55">
        <f>V917+V920</f>
        <v>2239.52</v>
      </c>
      <c r="W921" s="152">
        <f t="shared" si="286"/>
        <v>0.49966979027219993</v>
      </c>
      <c r="X921" s="54">
        <f>X917+X920</f>
        <v>-1352</v>
      </c>
      <c r="Y921" s="54">
        <f>Y917+Y920</f>
        <v>4730</v>
      </c>
      <c r="Z921" s="54">
        <f>Z917+Z920</f>
        <v>4730</v>
      </c>
      <c r="AA921" s="54">
        <f>AA917+AA920</f>
        <v>2430</v>
      </c>
      <c r="AB921" s="54">
        <f>AB917+AB920</f>
        <v>2430</v>
      </c>
      <c r="AC921" s="2"/>
      <c r="AD921" s="2"/>
      <c r="AE921" s="54">
        <f aca="true" t="shared" si="298" ref="AE921:AV921">AE917+AE920</f>
        <v>-1800</v>
      </c>
      <c r="AF921" s="54">
        <f t="shared" si="298"/>
        <v>1698.5099999999998</v>
      </c>
      <c r="AG921" s="54">
        <f t="shared" si="298"/>
        <v>2930</v>
      </c>
      <c r="AH921" s="54">
        <f t="shared" si="298"/>
        <v>2361.4500000000003</v>
      </c>
      <c r="AI921" s="64">
        <f>AI917+AI920</f>
        <v>2520.3500000000004</v>
      </c>
      <c r="AJ921" s="64">
        <f t="shared" si="298"/>
        <v>2930</v>
      </c>
      <c r="AK921" s="64">
        <f t="shared" si="298"/>
        <v>2491</v>
      </c>
      <c r="AL921" s="64">
        <f t="shared" si="298"/>
        <v>2397.71</v>
      </c>
      <c r="AM921" s="64">
        <f t="shared" si="298"/>
        <v>5450</v>
      </c>
      <c r="AN921" s="64">
        <f t="shared" si="298"/>
        <v>5450</v>
      </c>
      <c r="AO921" s="64">
        <f t="shared" si="298"/>
        <v>5450</v>
      </c>
      <c r="AP921" s="64">
        <f t="shared" si="298"/>
        <v>5450</v>
      </c>
      <c r="AQ921" s="64">
        <f t="shared" si="298"/>
        <v>5478</v>
      </c>
      <c r="AR921" s="54">
        <f t="shared" si="298"/>
        <v>7867</v>
      </c>
      <c r="AS921" s="64">
        <f t="shared" si="298"/>
        <v>4777.38</v>
      </c>
      <c r="AT921" s="64">
        <f t="shared" si="298"/>
        <v>2500</v>
      </c>
      <c r="AU921" s="64">
        <f t="shared" si="298"/>
        <v>2628</v>
      </c>
      <c r="AV921" s="64">
        <f t="shared" si="298"/>
        <v>3716.45</v>
      </c>
      <c r="AW921" s="64"/>
      <c r="AX921" s="64">
        <f>AX917+AX920</f>
        <v>3298.55</v>
      </c>
      <c r="AY921" s="64">
        <f aca="true" t="shared" si="299" ref="AY921:BH921">AY917+AY920</f>
        <v>2450</v>
      </c>
      <c r="AZ921" s="64">
        <f t="shared" si="299"/>
        <v>2100</v>
      </c>
      <c r="BA921" s="64">
        <f t="shared" si="299"/>
        <v>2450</v>
      </c>
      <c r="BB921" s="64">
        <f t="shared" si="299"/>
        <v>2450</v>
      </c>
      <c r="BC921" s="64">
        <f t="shared" si="299"/>
        <v>6486</v>
      </c>
      <c r="BD921" s="64">
        <f t="shared" si="299"/>
        <v>4712.47</v>
      </c>
      <c r="BE921" s="64" t="e">
        <f t="shared" si="299"/>
        <v>#DIV/0!</v>
      </c>
      <c r="BF921" s="64">
        <f t="shared" si="299"/>
        <v>6423.2</v>
      </c>
      <c r="BG921" s="64">
        <f t="shared" si="299"/>
        <v>5350</v>
      </c>
      <c r="BH921" s="64">
        <f t="shared" si="299"/>
        <v>5350</v>
      </c>
    </row>
    <row r="922" spans="1:60" s="112" customFormat="1" ht="10.5" customHeight="1">
      <c r="A922" s="537"/>
      <c r="B922" s="538"/>
      <c r="C922" s="538"/>
      <c r="D922" s="538"/>
      <c r="E922" s="538"/>
      <c r="F922" s="538"/>
      <c r="G922" s="538"/>
      <c r="H922" s="538"/>
      <c r="I922" s="538"/>
      <c r="J922" s="538"/>
      <c r="K922" s="538"/>
      <c r="L922" s="538"/>
      <c r="M922" s="538"/>
      <c r="N922" s="538"/>
      <c r="O922" s="538"/>
      <c r="P922" s="538"/>
      <c r="Q922" s="538"/>
      <c r="R922" s="538"/>
      <c r="S922" s="538"/>
      <c r="T922" s="538"/>
      <c r="U922" s="538"/>
      <c r="V922" s="538"/>
      <c r="W922" s="538"/>
      <c r="X922" s="539"/>
      <c r="Y922" s="538"/>
      <c r="Z922" s="538"/>
      <c r="AA922" s="538"/>
      <c r="AB922" s="538"/>
      <c r="AC922" s="511"/>
      <c r="AD922" s="511"/>
      <c r="AE922" s="538"/>
      <c r="AF922" s="538"/>
      <c r="AG922" s="539"/>
      <c r="AH922" s="539"/>
      <c r="AI922" s="539"/>
      <c r="AJ922" s="540"/>
      <c r="AK922" s="540"/>
      <c r="AL922" s="539"/>
      <c r="AM922" s="539"/>
      <c r="AN922" s="539"/>
      <c r="AO922" s="539"/>
      <c r="AP922" s="539"/>
      <c r="AQ922" s="539"/>
      <c r="AR922" s="540"/>
      <c r="AS922" s="539"/>
      <c r="AT922" s="539"/>
      <c r="AU922" s="540"/>
      <c r="AV922" s="539"/>
      <c r="AW922" s="539"/>
      <c r="AX922" s="539"/>
      <c r="AY922" s="783"/>
      <c r="AZ922" s="539"/>
      <c r="BA922" s="665"/>
      <c r="BB922" s="665"/>
      <c r="BC922" s="783"/>
      <c r="BD922" s="539"/>
      <c r="BE922" s="725"/>
      <c r="BF922" s="836"/>
      <c r="BG922" s="836"/>
      <c r="BH922" s="836"/>
    </row>
    <row r="923" spans="1:60" s="1" customFormat="1" ht="18.75">
      <c r="A923" s="74"/>
      <c r="B923" s="74"/>
      <c r="C923" s="74"/>
      <c r="D923" s="74"/>
      <c r="E923" s="74"/>
      <c r="F923" s="74"/>
      <c r="G923" s="74"/>
      <c r="H923" s="74" t="s">
        <v>279</v>
      </c>
      <c r="I923" s="74"/>
      <c r="J923" s="74"/>
      <c r="K923" s="74"/>
      <c r="L923" s="74"/>
      <c r="M923" s="74"/>
      <c r="N923" s="74"/>
      <c r="O923" s="74"/>
      <c r="P923" s="74"/>
      <c r="Q923" s="74" t="s">
        <v>280</v>
      </c>
      <c r="R923" s="75"/>
      <c r="S923" s="75"/>
      <c r="T923" s="75"/>
      <c r="U923" s="76"/>
      <c r="V923" s="76"/>
      <c r="W923" s="76"/>
      <c r="X923" s="75"/>
      <c r="Y923" s="75"/>
      <c r="Z923" s="75"/>
      <c r="AA923" s="75"/>
      <c r="AB923" s="75"/>
      <c r="AC923" s="74"/>
      <c r="AD923" s="74"/>
      <c r="AE923" s="75"/>
      <c r="AF923" s="75"/>
      <c r="AG923" s="75"/>
      <c r="AH923" s="75"/>
      <c r="AI923" s="75"/>
      <c r="AJ923" s="75"/>
      <c r="AK923" s="75"/>
      <c r="AL923" s="200"/>
      <c r="AM923" s="200"/>
      <c r="AN923" s="200"/>
      <c r="AO923" s="200"/>
      <c r="AP923" s="200"/>
      <c r="AQ923" s="200"/>
      <c r="AR923" s="75"/>
      <c r="AS923" s="200"/>
      <c r="AT923" s="200"/>
      <c r="AU923" s="75"/>
      <c r="AV923" s="75"/>
      <c r="AW923" s="75"/>
      <c r="AX923" s="75"/>
      <c r="AY923" s="774"/>
      <c r="AZ923" s="75"/>
      <c r="BA923" s="75"/>
      <c r="BB923" s="75"/>
      <c r="BC923" s="774"/>
      <c r="BD923" s="75"/>
      <c r="BE923" s="728"/>
      <c r="BF923" s="186"/>
      <c r="BG923" s="186"/>
      <c r="BH923" s="186"/>
    </row>
    <row r="924" spans="1:60" s="1" customFormat="1" ht="15" customHeight="1">
      <c r="A924" s="502"/>
      <c r="B924" s="502"/>
      <c r="C924" s="502"/>
      <c r="D924" s="502"/>
      <c r="E924" s="502"/>
      <c r="F924" s="502"/>
      <c r="G924" s="502"/>
      <c r="H924" s="502"/>
      <c r="I924" s="502"/>
      <c r="J924" s="503"/>
      <c r="K924" s="503"/>
      <c r="L924" s="503"/>
      <c r="M924" s="503"/>
      <c r="N924" s="503"/>
      <c r="O924" s="503"/>
      <c r="P924" s="503"/>
      <c r="Q924" s="504"/>
      <c r="R924" s="505"/>
      <c r="S924" s="505"/>
      <c r="T924" s="505"/>
      <c r="U924" s="506"/>
      <c r="V924" s="506"/>
      <c r="W924" s="506"/>
      <c r="X924" s="505"/>
      <c r="Y924" s="505"/>
      <c r="Z924" s="505"/>
      <c r="AA924" s="505"/>
      <c r="AB924" s="505"/>
      <c r="AC924" s="504"/>
      <c r="AD924" s="504"/>
      <c r="AE924" s="505"/>
      <c r="AF924" s="505"/>
      <c r="AG924" s="505"/>
      <c r="AH924" s="505"/>
      <c r="AI924" s="505"/>
      <c r="AJ924" s="505"/>
      <c r="AK924" s="505"/>
      <c r="AL924" s="508"/>
      <c r="AM924" s="508"/>
      <c r="AN924" s="508"/>
      <c r="AO924" s="508"/>
      <c r="AP924" s="508"/>
      <c r="AQ924" s="508"/>
      <c r="AR924" s="505"/>
      <c r="AS924" s="508"/>
      <c r="AT924" s="508"/>
      <c r="AU924" s="505"/>
      <c r="AV924" s="505"/>
      <c r="AW924" s="505"/>
      <c r="AX924" s="505"/>
      <c r="AY924" s="775"/>
      <c r="AZ924" s="505"/>
      <c r="BA924" s="505"/>
      <c r="BB924" s="505"/>
      <c r="BC924" s="775"/>
      <c r="BD924" s="505"/>
      <c r="BE924" s="728"/>
      <c r="BF924" s="186"/>
      <c r="BG924" s="186"/>
      <c r="BH924" s="186"/>
    </row>
    <row r="925" spans="1:60" s="1" customFormat="1" ht="15.75" customHeight="1">
      <c r="A925" s="14" t="s">
        <v>305</v>
      </c>
      <c r="B925" s="26"/>
      <c r="C925" s="26"/>
      <c r="D925" s="26"/>
      <c r="E925" s="379"/>
      <c r="F925" s="896" t="s">
        <v>305</v>
      </c>
      <c r="G925" s="896"/>
      <c r="H925" s="896"/>
      <c r="I925" s="896"/>
      <c r="J925" s="896"/>
      <c r="K925" s="896"/>
      <c r="L925" s="896"/>
      <c r="M925" s="884" t="s">
        <v>361</v>
      </c>
      <c r="N925" s="884"/>
      <c r="O925" s="884"/>
      <c r="P925" s="884"/>
      <c r="Q925" s="884"/>
      <c r="R925" s="884"/>
      <c r="S925" s="884"/>
      <c r="T925" s="884"/>
      <c r="U925" s="884"/>
      <c r="V925" s="884"/>
      <c r="W925" s="884"/>
      <c r="X925" s="884"/>
      <c r="Y925" s="884"/>
      <c r="Z925" s="884"/>
      <c r="AA925" s="884"/>
      <c r="AB925" s="884"/>
      <c r="AC925" s="884"/>
      <c r="AD925" s="884"/>
      <c r="AE925" s="884"/>
      <c r="AF925" s="884"/>
      <c r="AG925" s="884"/>
      <c r="AH925" s="884"/>
      <c r="AI925" s="884"/>
      <c r="AJ925" s="884"/>
      <c r="AK925" s="884"/>
      <c r="AL925" s="884"/>
      <c r="AM925" s="884"/>
      <c r="AN925" s="884"/>
      <c r="AO925" s="884"/>
      <c r="AP925" s="884"/>
      <c r="AQ925" s="884"/>
      <c r="AR925" s="884"/>
      <c r="AS925" s="884"/>
      <c r="AT925" s="884"/>
      <c r="AU925" s="884"/>
      <c r="AV925" s="884"/>
      <c r="AW925" s="884"/>
      <c r="AX925" s="884"/>
      <c r="AY925" s="884"/>
      <c r="AZ925" s="884"/>
      <c r="BA925" s="884"/>
      <c r="BB925" s="884"/>
      <c r="BC925" s="884"/>
      <c r="BD925" s="884"/>
      <c r="BE925" s="884"/>
      <c r="BF925" s="884"/>
      <c r="BG925" s="884"/>
      <c r="BH925" s="884"/>
    </row>
    <row r="926" spans="1:60" s="1" customFormat="1" ht="15.75" customHeight="1">
      <c r="A926" s="9" t="s">
        <v>306</v>
      </c>
      <c r="B926" s="5"/>
      <c r="C926" s="5"/>
      <c r="D926" s="5"/>
      <c r="E926" s="379"/>
      <c r="F926" s="896" t="s">
        <v>306</v>
      </c>
      <c r="G926" s="896"/>
      <c r="H926" s="896"/>
      <c r="I926" s="896"/>
      <c r="J926" s="896"/>
      <c r="K926" s="896"/>
      <c r="L926" s="896"/>
      <c r="M926" s="884" t="s">
        <v>600</v>
      </c>
      <c r="N926" s="884"/>
      <c r="O926" s="884"/>
      <c r="P926" s="884"/>
      <c r="Q926" s="884"/>
      <c r="R926" s="884"/>
      <c r="S926" s="884"/>
      <c r="T926" s="884"/>
      <c r="U926" s="884"/>
      <c r="V926" s="884"/>
      <c r="W926" s="884"/>
      <c r="X926" s="884"/>
      <c r="Y926" s="884"/>
      <c r="Z926" s="884"/>
      <c r="AA926" s="884"/>
      <c r="AB926" s="884"/>
      <c r="AC926" s="884"/>
      <c r="AD926" s="884"/>
      <c r="AE926" s="884"/>
      <c r="AF926" s="884"/>
      <c r="AG926" s="884"/>
      <c r="AH926" s="884"/>
      <c r="AI926" s="884"/>
      <c r="AJ926" s="884"/>
      <c r="AK926" s="884"/>
      <c r="AL926" s="884"/>
      <c r="AM926" s="884"/>
      <c r="AN926" s="884"/>
      <c r="AO926" s="884"/>
      <c r="AP926" s="884"/>
      <c r="AQ926" s="884"/>
      <c r="AR926" s="884"/>
      <c r="AS926" s="884"/>
      <c r="AT926" s="884"/>
      <c r="AU926" s="884"/>
      <c r="AV926" s="884"/>
      <c r="AW926" s="884"/>
      <c r="AX926" s="884"/>
      <c r="AY926" s="884"/>
      <c r="AZ926" s="884"/>
      <c r="BA926" s="884"/>
      <c r="BB926" s="884"/>
      <c r="BC926" s="884"/>
      <c r="BD926" s="884"/>
      <c r="BE926" s="884"/>
      <c r="BF926" s="884"/>
      <c r="BG926" s="884"/>
      <c r="BH926" s="884"/>
    </row>
    <row r="927" spans="1:60" s="1" customFormat="1" ht="15.75" customHeight="1">
      <c r="A927" s="8" t="s">
        <v>307</v>
      </c>
      <c r="B927" s="5"/>
      <c r="C927" s="5"/>
      <c r="D927" s="5"/>
      <c r="E927" s="379"/>
      <c r="F927" s="896" t="s">
        <v>307</v>
      </c>
      <c r="G927" s="896"/>
      <c r="H927" s="896"/>
      <c r="I927" s="896"/>
      <c r="J927" s="896"/>
      <c r="K927" s="896"/>
      <c r="L927" s="896"/>
      <c r="M927" s="884" t="s">
        <v>362</v>
      </c>
      <c r="N927" s="884"/>
      <c r="O927" s="884"/>
      <c r="P927" s="884"/>
      <c r="Q927" s="884"/>
      <c r="R927" s="884"/>
      <c r="S927" s="884"/>
      <c r="T927" s="884"/>
      <c r="U927" s="884"/>
      <c r="V927" s="884"/>
      <c r="W927" s="884"/>
      <c r="X927" s="884"/>
      <c r="Y927" s="884"/>
      <c r="Z927" s="884"/>
      <c r="AA927" s="884"/>
      <c r="AB927" s="884"/>
      <c r="AC927" s="884"/>
      <c r="AD927" s="884"/>
      <c r="AE927" s="884"/>
      <c r="AF927" s="884"/>
      <c r="AG927" s="884"/>
      <c r="AH927" s="884"/>
      <c r="AI927" s="884"/>
      <c r="AJ927" s="884"/>
      <c r="AK927" s="884"/>
      <c r="AL927" s="884"/>
      <c r="AM927" s="884"/>
      <c r="AN927" s="884"/>
      <c r="AO927" s="884"/>
      <c r="AP927" s="884"/>
      <c r="AQ927" s="884"/>
      <c r="AR927" s="884"/>
      <c r="AS927" s="884"/>
      <c r="AT927" s="884"/>
      <c r="AU927" s="884"/>
      <c r="AV927" s="884"/>
      <c r="AW927" s="884"/>
      <c r="AX927" s="884"/>
      <c r="AY927" s="884"/>
      <c r="AZ927" s="884"/>
      <c r="BA927" s="884"/>
      <c r="BB927" s="884"/>
      <c r="BC927" s="884"/>
      <c r="BD927" s="884"/>
      <c r="BE927" s="884"/>
      <c r="BF927" s="884"/>
      <c r="BG927" s="884"/>
      <c r="BH927" s="884"/>
    </row>
    <row r="928" spans="1:60" s="507" customFormat="1" ht="11.25">
      <c r="A928" s="500"/>
      <c r="B928" s="501"/>
      <c r="C928" s="501"/>
      <c r="D928" s="501"/>
      <c r="E928" s="502"/>
      <c r="F928" s="502"/>
      <c r="G928" s="502"/>
      <c r="H928" s="502"/>
      <c r="I928" s="502"/>
      <c r="J928" s="503"/>
      <c r="K928" s="503"/>
      <c r="L928" s="503"/>
      <c r="M928" s="503"/>
      <c r="N928" s="503"/>
      <c r="O928" s="503"/>
      <c r="P928" s="503"/>
      <c r="Q928" s="504"/>
      <c r="R928" s="505"/>
      <c r="S928" s="505"/>
      <c r="T928" s="505"/>
      <c r="U928" s="506"/>
      <c r="V928" s="506"/>
      <c r="W928" s="506"/>
      <c r="X928" s="505"/>
      <c r="Y928" s="505"/>
      <c r="Z928" s="505"/>
      <c r="AA928" s="505"/>
      <c r="AB928" s="505"/>
      <c r="AE928" s="505"/>
      <c r="AF928" s="505"/>
      <c r="AG928" s="505"/>
      <c r="AH928" s="505"/>
      <c r="AI928" s="505"/>
      <c r="AJ928" s="505"/>
      <c r="AK928" s="505"/>
      <c r="AL928" s="508"/>
      <c r="AM928" s="508"/>
      <c r="AN928" s="508"/>
      <c r="AO928" s="508"/>
      <c r="AP928" s="508"/>
      <c r="AQ928" s="508"/>
      <c r="AR928" s="505"/>
      <c r="AS928" s="508"/>
      <c r="AT928" s="508"/>
      <c r="AU928" s="505"/>
      <c r="AV928" s="505"/>
      <c r="AW928" s="505"/>
      <c r="AX928" s="505"/>
      <c r="AY928" s="775"/>
      <c r="AZ928" s="505"/>
      <c r="BA928" s="505"/>
      <c r="BB928" s="505"/>
      <c r="BC928" s="775"/>
      <c r="BD928" s="505"/>
      <c r="BE928" s="729"/>
      <c r="BF928" s="515"/>
      <c r="BG928" s="515"/>
      <c r="BH928" s="515"/>
    </row>
    <row r="929" spans="1:60" s="1" customFormat="1" ht="18.75">
      <c r="A929" s="981"/>
      <c r="B929" s="981"/>
      <c r="C929" s="981"/>
      <c r="D929" s="981"/>
      <c r="E929" s="981"/>
      <c r="F929" s="981"/>
      <c r="G929" s="981"/>
      <c r="H929" s="981"/>
      <c r="I929" s="981"/>
      <c r="J929" s="893" t="s">
        <v>281</v>
      </c>
      <c r="K929" s="893"/>
      <c r="L929" s="893"/>
      <c r="M929" s="893"/>
      <c r="N929" s="893"/>
      <c r="O929" s="893"/>
      <c r="P929" s="893"/>
      <c r="Q929" s="264" t="s">
        <v>282</v>
      </c>
      <c r="R929" s="113"/>
      <c r="S929" s="113"/>
      <c r="T929" s="113"/>
      <c r="U929" s="114"/>
      <c r="V929" s="114"/>
      <c r="W929" s="114"/>
      <c r="X929" s="113"/>
      <c r="Y929" s="113"/>
      <c r="Z929" s="113"/>
      <c r="AA929" s="113"/>
      <c r="AB929" s="113"/>
      <c r="AC929" s="264"/>
      <c r="AD929" s="264"/>
      <c r="AE929" s="113"/>
      <c r="AF929" s="113"/>
      <c r="AG929" s="113"/>
      <c r="AH929" s="113"/>
      <c r="AI929" s="113"/>
      <c r="AJ929" s="113"/>
      <c r="AK929" s="113"/>
      <c r="AL929" s="203"/>
      <c r="AM929" s="203"/>
      <c r="AN929" s="203"/>
      <c r="AO929" s="203"/>
      <c r="AP929" s="203"/>
      <c r="AQ929" s="203"/>
      <c r="AR929" s="113"/>
      <c r="AS929" s="203"/>
      <c r="AT929" s="203"/>
      <c r="AU929" s="113"/>
      <c r="AV929" s="113"/>
      <c r="AW929" s="113"/>
      <c r="AX929" s="113"/>
      <c r="AY929" s="784"/>
      <c r="AZ929" s="113"/>
      <c r="BA929" s="113"/>
      <c r="BB929" s="113"/>
      <c r="BC929" s="784"/>
      <c r="BD929" s="113"/>
      <c r="BE929" s="728"/>
      <c r="BF929" s="186"/>
      <c r="BG929" s="186"/>
      <c r="BH929" s="186"/>
    </row>
    <row r="930" spans="1:60" s="511" customFormat="1" ht="12" customHeight="1">
      <c r="A930" s="571"/>
      <c r="B930" s="565"/>
      <c r="C930" s="565"/>
      <c r="D930" s="565"/>
      <c r="E930" s="566"/>
      <c r="F930" s="566"/>
      <c r="G930" s="566"/>
      <c r="H930" s="566"/>
      <c r="I930" s="566"/>
      <c r="J930" s="572"/>
      <c r="K930" s="572"/>
      <c r="L930" s="572"/>
      <c r="M930" s="572"/>
      <c r="N930" s="572"/>
      <c r="O930" s="572"/>
      <c r="P930" s="572"/>
      <c r="Q930" s="573"/>
      <c r="R930" s="505"/>
      <c r="S930" s="505"/>
      <c r="T930" s="505"/>
      <c r="U930" s="506"/>
      <c r="V930" s="506"/>
      <c r="W930" s="506"/>
      <c r="X930" s="505"/>
      <c r="Y930" s="505"/>
      <c r="Z930" s="505"/>
      <c r="AA930" s="505"/>
      <c r="AB930" s="505"/>
      <c r="AC930" s="569"/>
      <c r="AD930" s="569"/>
      <c r="AE930" s="505"/>
      <c r="AF930" s="505"/>
      <c r="AG930" s="505"/>
      <c r="AH930" s="505"/>
      <c r="AI930" s="505"/>
      <c r="AJ930" s="505"/>
      <c r="AK930" s="505"/>
      <c r="AL930" s="508"/>
      <c r="AM930" s="508"/>
      <c r="AN930" s="508"/>
      <c r="AO930" s="508"/>
      <c r="AP930" s="508"/>
      <c r="AQ930" s="508"/>
      <c r="AR930" s="505"/>
      <c r="AS930" s="508"/>
      <c r="AT930" s="508"/>
      <c r="AU930" s="505"/>
      <c r="AV930" s="505"/>
      <c r="AW930" s="505"/>
      <c r="AX930" s="505"/>
      <c r="AY930" s="775"/>
      <c r="AZ930" s="505"/>
      <c r="BA930" s="505"/>
      <c r="BB930" s="505"/>
      <c r="BC930" s="775"/>
      <c r="BD930" s="505"/>
      <c r="BE930" s="737"/>
      <c r="BF930" s="512"/>
      <c r="BG930" s="512"/>
      <c r="BH930" s="512"/>
    </row>
    <row r="931" spans="1:56" ht="15.75" customHeight="1">
      <c r="A931" s="247"/>
      <c r="B931" s="248"/>
      <c r="C931" s="248"/>
      <c r="D931" s="248"/>
      <c r="E931" s="249"/>
      <c r="F931" s="265" t="s">
        <v>312</v>
      </c>
      <c r="G931" s="249"/>
      <c r="H931" s="249"/>
      <c r="I931" s="249"/>
      <c r="J931" s="250"/>
      <c r="K931" s="250"/>
      <c r="L931" s="250"/>
      <c r="M931" s="980" t="s">
        <v>363</v>
      </c>
      <c r="N931" s="980"/>
      <c r="O931" s="980"/>
      <c r="P931" s="980"/>
      <c r="Q931" s="980"/>
      <c r="R931" s="980"/>
      <c r="S931" s="980"/>
      <c r="T931" s="980"/>
      <c r="U931" s="980"/>
      <c r="V931" s="980"/>
      <c r="W931" s="980"/>
      <c r="X931" s="980"/>
      <c r="Y931" s="980"/>
      <c r="Z931" s="980"/>
      <c r="AA931" s="980"/>
      <c r="AB931" s="980"/>
      <c r="AC931" s="251"/>
      <c r="AD931" s="251"/>
      <c r="AE931" s="251"/>
      <c r="AF931" s="251"/>
      <c r="AG931" s="252"/>
      <c r="AH931" s="252"/>
      <c r="AI931" s="252"/>
      <c r="AJ931" s="252"/>
      <c r="AK931" s="252"/>
      <c r="AL931" s="253"/>
      <c r="AM931" s="253"/>
      <c r="AN931" s="253"/>
      <c r="AO931" s="253"/>
      <c r="AP931" s="253"/>
      <c r="AQ931" s="253"/>
      <c r="AR931" s="252"/>
      <c r="AS931" s="253"/>
      <c r="AT931" s="253"/>
      <c r="AU931" s="252"/>
      <c r="AV931" s="252"/>
      <c r="AW931" s="252"/>
      <c r="AX931" s="252"/>
      <c r="AY931" s="793"/>
      <c r="AZ931" s="252"/>
      <c r="BA931" s="252"/>
      <c r="BB931" s="252"/>
      <c r="BC931" s="793"/>
      <c r="BD931" s="252"/>
    </row>
    <row r="932" spans="1:60" s="511" customFormat="1" ht="12" thickBot="1">
      <c r="A932" s="576"/>
      <c r="B932" s="553"/>
      <c r="C932" s="553"/>
      <c r="D932" s="553"/>
      <c r="E932" s="502"/>
      <c r="F932" s="502"/>
      <c r="G932" s="502"/>
      <c r="H932" s="502"/>
      <c r="I932" s="502"/>
      <c r="J932" s="503"/>
      <c r="K932" s="503"/>
      <c r="L932" s="503"/>
      <c r="M932" s="924"/>
      <c r="N932" s="924"/>
      <c r="O932" s="924"/>
      <c r="P932" s="924"/>
      <c r="Q932" s="924"/>
      <c r="R932" s="924"/>
      <c r="S932" s="924"/>
      <c r="T932" s="924"/>
      <c r="U932" s="924"/>
      <c r="V932" s="924"/>
      <c r="W932" s="924"/>
      <c r="X932" s="924"/>
      <c r="Y932" s="924"/>
      <c r="Z932" s="924"/>
      <c r="AA932" s="924"/>
      <c r="AB932" s="924"/>
      <c r="AC932" s="507"/>
      <c r="AD932" s="507"/>
      <c r="AE932" s="507"/>
      <c r="AF932" s="507"/>
      <c r="AG932" s="515"/>
      <c r="AH932" s="515"/>
      <c r="AI932" s="515"/>
      <c r="AJ932" s="515"/>
      <c r="AK932" s="515"/>
      <c r="AL932" s="516"/>
      <c r="AM932" s="516"/>
      <c r="AN932" s="516"/>
      <c r="AO932" s="516"/>
      <c r="AP932" s="517"/>
      <c r="AQ932" s="509"/>
      <c r="AR932" s="515"/>
      <c r="AS932" s="516"/>
      <c r="AT932" s="516"/>
      <c r="AU932" s="515"/>
      <c r="AV932" s="515"/>
      <c r="AW932" s="515"/>
      <c r="AX932" s="515"/>
      <c r="AY932" s="779"/>
      <c r="AZ932" s="515"/>
      <c r="BA932" s="582"/>
      <c r="BB932" s="582"/>
      <c r="BC932" s="779"/>
      <c r="BD932" s="515"/>
      <c r="BE932" s="737"/>
      <c r="BF932" s="512"/>
      <c r="BG932" s="512"/>
      <c r="BH932" s="512"/>
    </row>
    <row r="933" spans="1:60" ht="39" customHeight="1" thickBot="1">
      <c r="A933" s="886" t="s">
        <v>0</v>
      </c>
      <c r="B933" s="886"/>
      <c r="C933" s="886"/>
      <c r="D933" s="10" t="s">
        <v>1</v>
      </c>
      <c r="E933" s="412" t="s">
        <v>574</v>
      </c>
      <c r="F933" s="887" t="s">
        <v>196</v>
      </c>
      <c r="G933" s="888"/>
      <c r="H933" s="888"/>
      <c r="I933" s="889"/>
      <c r="J933" s="890" t="s">
        <v>195</v>
      </c>
      <c r="K933" s="888"/>
      <c r="L933" s="888"/>
      <c r="M933" s="888"/>
      <c r="N933" s="888"/>
      <c r="O933" s="891"/>
      <c r="P933" s="414" t="s">
        <v>311</v>
      </c>
      <c r="Q933" s="413" t="s">
        <v>302</v>
      </c>
      <c r="R933" s="408" t="s">
        <v>377</v>
      </c>
      <c r="S933" s="408" t="s">
        <v>179</v>
      </c>
      <c r="T933" s="408" t="s">
        <v>378</v>
      </c>
      <c r="U933" s="409" t="s">
        <v>180</v>
      </c>
      <c r="V933" s="409" t="s">
        <v>379</v>
      </c>
      <c r="W933" s="409" t="s">
        <v>381</v>
      </c>
      <c r="X933" s="408"/>
      <c r="Y933" s="408" t="s">
        <v>421</v>
      </c>
      <c r="Z933" s="410" t="s">
        <v>427</v>
      </c>
      <c r="AA933" s="408" t="s">
        <v>181</v>
      </c>
      <c r="AB933" s="408" t="s">
        <v>380</v>
      </c>
      <c r="AC933" s="411"/>
      <c r="AD933" s="411"/>
      <c r="AE933" s="410" t="s">
        <v>422</v>
      </c>
      <c r="AF933" s="410" t="s">
        <v>437</v>
      </c>
      <c r="AG933" s="410" t="s">
        <v>436</v>
      </c>
      <c r="AH933" s="415" t="s">
        <v>434</v>
      </c>
      <c r="AI933" s="417" t="s">
        <v>465</v>
      </c>
      <c r="AJ933" s="416" t="s">
        <v>435</v>
      </c>
      <c r="AK933" s="410" t="s">
        <v>507</v>
      </c>
      <c r="AL933" s="415" t="s">
        <v>506</v>
      </c>
      <c r="AM933" s="417" t="s">
        <v>571</v>
      </c>
      <c r="AN933" s="427" t="s">
        <v>577</v>
      </c>
      <c r="AO933" s="417" t="s">
        <v>583</v>
      </c>
      <c r="AP933" s="428" t="s">
        <v>591</v>
      </c>
      <c r="AQ933" s="428" t="s">
        <v>644</v>
      </c>
      <c r="AR933" s="426" t="s">
        <v>650</v>
      </c>
      <c r="AS933" s="417" t="s">
        <v>657</v>
      </c>
      <c r="AT933" s="632" t="s">
        <v>732</v>
      </c>
      <c r="AU933" s="640" t="s">
        <v>850</v>
      </c>
      <c r="AV933" s="640" t="s">
        <v>849</v>
      </c>
      <c r="AW933" s="646" t="s">
        <v>785</v>
      </c>
      <c r="AX933" s="498" t="s">
        <v>758</v>
      </c>
      <c r="AY933" s="766" t="s">
        <v>801</v>
      </c>
      <c r="AZ933" s="767" t="s">
        <v>605</v>
      </c>
      <c r="BA933" s="768" t="s">
        <v>781</v>
      </c>
      <c r="BB933" s="768" t="s">
        <v>782</v>
      </c>
      <c r="BC933" s="766" t="s">
        <v>889</v>
      </c>
      <c r="BD933" s="714" t="s">
        <v>843</v>
      </c>
      <c r="BE933" s="714" t="s">
        <v>836</v>
      </c>
      <c r="BF933" s="816" t="s">
        <v>852</v>
      </c>
      <c r="BG933" s="640" t="s">
        <v>853</v>
      </c>
      <c r="BH933" s="766" t="s">
        <v>854</v>
      </c>
    </row>
    <row r="934" spans="1:58" ht="15.75" customHeight="1" hidden="1">
      <c r="A934" s="12">
        <v>9</v>
      </c>
      <c r="B934" s="13">
        <v>2</v>
      </c>
      <c r="C934" s="13" t="s">
        <v>5</v>
      </c>
      <c r="D934" s="11" t="s">
        <v>3</v>
      </c>
      <c r="E934" s="189">
        <v>493</v>
      </c>
      <c r="F934" s="10" t="s">
        <v>76</v>
      </c>
      <c r="G934" s="11" t="s">
        <v>11</v>
      </c>
      <c r="H934" s="11" t="s">
        <v>2</v>
      </c>
      <c r="I934" s="11"/>
      <c r="J934" s="10" t="s">
        <v>6</v>
      </c>
      <c r="K934" s="11" t="s">
        <v>12</v>
      </c>
      <c r="L934" s="11" t="s">
        <v>12</v>
      </c>
      <c r="M934" s="11" t="s">
        <v>32</v>
      </c>
      <c r="N934" s="11" t="s">
        <v>11</v>
      </c>
      <c r="O934" s="11"/>
      <c r="P934" s="182">
        <v>132</v>
      </c>
      <c r="Q934" s="79" t="s">
        <v>513</v>
      </c>
      <c r="R934" s="32">
        <v>1024</v>
      </c>
      <c r="S934" s="32">
        <v>0</v>
      </c>
      <c r="T934" s="33">
        <v>1024</v>
      </c>
      <c r="U934" s="34">
        <v>-246.49</v>
      </c>
      <c r="V934" s="34">
        <v>1023.91</v>
      </c>
      <c r="W934" s="143">
        <f>V934/T934</f>
        <v>0.999912109375</v>
      </c>
      <c r="X934" s="32"/>
      <c r="Y934" s="32"/>
      <c r="Z934" s="32"/>
      <c r="AA934" s="32"/>
      <c r="AB934" s="32"/>
      <c r="AE934" s="32"/>
      <c r="AF934" s="32"/>
      <c r="AG934" s="32"/>
      <c r="AH934" s="32"/>
      <c r="AI934" s="32"/>
      <c r="AJ934" s="67">
        <f>AG934</f>
        <v>0</v>
      </c>
      <c r="AK934" s="67"/>
      <c r="AL934" s="32"/>
      <c r="AM934" s="32">
        <v>0</v>
      </c>
      <c r="AN934" s="32">
        <v>0</v>
      </c>
      <c r="AO934" s="32">
        <v>0</v>
      </c>
      <c r="AP934" s="32">
        <v>0</v>
      </c>
      <c r="AQ934" s="32"/>
      <c r="AR934" s="67">
        <v>0</v>
      </c>
      <c r="AS934" s="32"/>
      <c r="AT934" s="32"/>
      <c r="AU934" s="67"/>
      <c r="AV934" s="32"/>
      <c r="AW934" s="32"/>
      <c r="AX934" s="32"/>
      <c r="AY934" s="430"/>
      <c r="AZ934" s="119"/>
      <c r="BA934" s="119"/>
      <c r="BB934" s="119"/>
      <c r="BC934" s="430"/>
      <c r="BD934" s="119"/>
      <c r="BF934" s="829"/>
    </row>
    <row r="935" spans="1:60" s="23" customFormat="1" ht="15.75" customHeight="1">
      <c r="A935" s="12">
        <v>9</v>
      </c>
      <c r="B935" s="13">
        <v>2</v>
      </c>
      <c r="C935" s="13" t="s">
        <v>5</v>
      </c>
      <c r="D935" s="11" t="s">
        <v>3</v>
      </c>
      <c r="E935" s="189">
        <v>525</v>
      </c>
      <c r="F935" s="10" t="s">
        <v>76</v>
      </c>
      <c r="G935" s="11" t="s">
        <v>11</v>
      </c>
      <c r="H935" s="11" t="s">
        <v>2</v>
      </c>
      <c r="I935" s="11"/>
      <c r="J935" s="10" t="s">
        <v>6</v>
      </c>
      <c r="K935" s="11" t="s">
        <v>12</v>
      </c>
      <c r="L935" s="11" t="s">
        <v>12</v>
      </c>
      <c r="M935" s="11" t="s">
        <v>32</v>
      </c>
      <c r="N935" s="11" t="s">
        <v>11</v>
      </c>
      <c r="O935" s="11"/>
      <c r="P935" s="22" t="s">
        <v>7</v>
      </c>
      <c r="Q935" s="79" t="s">
        <v>641</v>
      </c>
      <c r="R935" s="32">
        <v>250</v>
      </c>
      <c r="S935" s="32">
        <v>0</v>
      </c>
      <c r="T935" s="33">
        <f>R935+S935</f>
        <v>250</v>
      </c>
      <c r="U935" s="34">
        <v>-246.49</v>
      </c>
      <c r="V935" s="34">
        <v>3.85</v>
      </c>
      <c r="W935" s="143">
        <f>V935/T935</f>
        <v>0.0154</v>
      </c>
      <c r="X935" s="32"/>
      <c r="Y935" s="32">
        <v>250</v>
      </c>
      <c r="Z935" s="32">
        <v>250</v>
      </c>
      <c r="AA935" s="32">
        <v>250</v>
      </c>
      <c r="AB935" s="32">
        <v>250</v>
      </c>
      <c r="AC935" s="4"/>
      <c r="AD935" s="4"/>
      <c r="AE935" s="32"/>
      <c r="AF935" s="32">
        <v>246.49</v>
      </c>
      <c r="AG935" s="32">
        <f>Z935+AE935</f>
        <v>250</v>
      </c>
      <c r="AH935" s="32">
        <v>306.75</v>
      </c>
      <c r="AI935" s="32">
        <v>298.01</v>
      </c>
      <c r="AJ935" s="32">
        <f>AG935</f>
        <v>250</v>
      </c>
      <c r="AK935" s="32">
        <v>300</v>
      </c>
      <c r="AL935" s="32">
        <v>274.72</v>
      </c>
      <c r="AM935" s="32">
        <v>300</v>
      </c>
      <c r="AN935" s="32">
        <v>300</v>
      </c>
      <c r="AO935" s="32">
        <v>300</v>
      </c>
      <c r="AP935" s="32">
        <v>300</v>
      </c>
      <c r="AQ935" s="32">
        <v>310</v>
      </c>
      <c r="AR935" s="67">
        <v>300</v>
      </c>
      <c r="AS935" s="32">
        <v>309.18</v>
      </c>
      <c r="AT935" s="32">
        <v>200</v>
      </c>
      <c r="AU935" s="32">
        <v>180</v>
      </c>
      <c r="AV935" s="32">
        <v>174.4</v>
      </c>
      <c r="AW935" s="682">
        <v>58.1</v>
      </c>
      <c r="AX935" s="32">
        <v>65.8</v>
      </c>
      <c r="AY935" s="234">
        <v>300</v>
      </c>
      <c r="AZ935" s="32">
        <v>300</v>
      </c>
      <c r="BA935" s="32">
        <v>300</v>
      </c>
      <c r="BB935" s="32">
        <v>300</v>
      </c>
      <c r="BC935" s="234">
        <v>300</v>
      </c>
      <c r="BD935" s="234">
        <v>243.97</v>
      </c>
      <c r="BE935" s="731">
        <f>BD935/BC935*100</f>
        <v>81.32333333333334</v>
      </c>
      <c r="BF935" s="822">
        <v>150</v>
      </c>
      <c r="BG935" s="32">
        <v>300</v>
      </c>
      <c r="BH935" s="32">
        <v>300</v>
      </c>
    </row>
    <row r="936" spans="1:60" ht="15.75">
      <c r="A936" s="35">
        <v>9</v>
      </c>
      <c r="B936" s="36">
        <v>1</v>
      </c>
      <c r="C936" s="36"/>
      <c r="D936" s="37" t="s">
        <v>10</v>
      </c>
      <c r="E936" s="133">
        <v>526</v>
      </c>
      <c r="F936" s="350" t="s">
        <v>76</v>
      </c>
      <c r="G936" s="134" t="s">
        <v>11</v>
      </c>
      <c r="H936" s="134" t="s">
        <v>2</v>
      </c>
      <c r="I936" s="134"/>
      <c r="J936" s="350" t="s">
        <v>6</v>
      </c>
      <c r="K936" s="134" t="s">
        <v>12</v>
      </c>
      <c r="L936" s="134"/>
      <c r="M936" s="134"/>
      <c r="N936" s="134"/>
      <c r="O936" s="134"/>
      <c r="P936" s="355"/>
      <c r="Q936" s="84" t="s">
        <v>188</v>
      </c>
      <c r="R936" s="40">
        <f>SUM(R934:R935)</f>
        <v>1274</v>
      </c>
      <c r="S936" s="40">
        <v>0</v>
      </c>
      <c r="T936" s="40">
        <f>SUM(T934:T935)</f>
        <v>1274</v>
      </c>
      <c r="U936" s="40">
        <f>SUM(U934:U935)</f>
        <v>-492.98</v>
      </c>
      <c r="V936" s="41">
        <f>SUM(V934:V935)</f>
        <v>1027.76</v>
      </c>
      <c r="W936" s="145">
        <f>V936/T936</f>
        <v>0.8067189952904239</v>
      </c>
      <c r="X936" s="40">
        <f>SUM(X934:X935)</f>
        <v>0</v>
      </c>
      <c r="Y936" s="40">
        <f>SUM(Y934:Y935)</f>
        <v>250</v>
      </c>
      <c r="Z936" s="40">
        <f>SUM(Z934:Z935)</f>
        <v>250</v>
      </c>
      <c r="AA936" s="40">
        <f>SUM(AA934:AA935)</f>
        <v>250</v>
      </c>
      <c r="AB936" s="40">
        <f>SUM(AB934:AB935)</f>
        <v>250</v>
      </c>
      <c r="AC936" s="42"/>
      <c r="AD936" s="42"/>
      <c r="AE936" s="40">
        <f aca="true" t="shared" si="300" ref="AE936:AV936">SUM(AE934:AE935)</f>
        <v>0</v>
      </c>
      <c r="AF936" s="40">
        <f t="shared" si="300"/>
        <v>246.49</v>
      </c>
      <c r="AG936" s="40">
        <f t="shared" si="300"/>
        <v>250</v>
      </c>
      <c r="AH936" s="40">
        <f t="shared" si="300"/>
        <v>306.75</v>
      </c>
      <c r="AI936" s="40">
        <f>SUM(AI934:AI935)</f>
        <v>298.01</v>
      </c>
      <c r="AJ936" s="40">
        <f t="shared" si="300"/>
        <v>250</v>
      </c>
      <c r="AK936" s="40">
        <f t="shared" si="300"/>
        <v>300</v>
      </c>
      <c r="AL936" s="40">
        <f t="shared" si="300"/>
        <v>274.72</v>
      </c>
      <c r="AM936" s="40">
        <f>SUM(AM934:AM935)</f>
        <v>300</v>
      </c>
      <c r="AN936" s="40">
        <f>SUM(AN934:AN935)</f>
        <v>300</v>
      </c>
      <c r="AO936" s="40">
        <f>SUM(AO934:AO935)</f>
        <v>300</v>
      </c>
      <c r="AP936" s="40">
        <f>SUM(AP934:AP935)</f>
        <v>300</v>
      </c>
      <c r="AQ936" s="40">
        <f>SUM(AQ934:AQ935)</f>
        <v>310</v>
      </c>
      <c r="AR936" s="177">
        <f t="shared" si="300"/>
        <v>300</v>
      </c>
      <c r="AS936" s="40">
        <f t="shared" si="300"/>
        <v>309.18</v>
      </c>
      <c r="AT936" s="40">
        <f t="shared" si="300"/>
        <v>200</v>
      </c>
      <c r="AU936" s="40">
        <f>SUM(AU934:AU935)</f>
        <v>180</v>
      </c>
      <c r="AV936" s="40">
        <f t="shared" si="300"/>
        <v>174.4</v>
      </c>
      <c r="AW936" s="40"/>
      <c r="AX936" s="40">
        <f>SUM(AX934:AX935)</f>
        <v>65.8</v>
      </c>
      <c r="AY936" s="40">
        <f aca="true" t="shared" si="301" ref="AY936:BH936">SUM(AY934:AY935)</f>
        <v>300</v>
      </c>
      <c r="AZ936" s="40">
        <f t="shared" si="301"/>
        <v>300</v>
      </c>
      <c r="BA936" s="40">
        <f t="shared" si="301"/>
        <v>300</v>
      </c>
      <c r="BB936" s="40">
        <f t="shared" si="301"/>
        <v>300</v>
      </c>
      <c r="BC936" s="40">
        <f t="shared" si="301"/>
        <v>300</v>
      </c>
      <c r="BD936" s="40">
        <f t="shared" si="301"/>
        <v>243.97</v>
      </c>
      <c r="BE936" s="40">
        <f t="shared" si="301"/>
        <v>81.32333333333334</v>
      </c>
      <c r="BF936" s="40">
        <f t="shared" si="301"/>
        <v>150</v>
      </c>
      <c r="BG936" s="40">
        <f t="shared" si="301"/>
        <v>300</v>
      </c>
      <c r="BH936" s="40">
        <f t="shared" si="301"/>
        <v>300</v>
      </c>
    </row>
    <row r="937" spans="1:60" ht="15.75">
      <c r="A937" s="43">
        <v>9</v>
      </c>
      <c r="B937" s="44">
        <v>1</v>
      </c>
      <c r="C937" s="44"/>
      <c r="D937" s="45" t="s">
        <v>10</v>
      </c>
      <c r="E937" s="133">
        <v>527</v>
      </c>
      <c r="F937" s="38" t="s">
        <v>76</v>
      </c>
      <c r="G937" s="37" t="s">
        <v>11</v>
      </c>
      <c r="H937" s="37" t="s">
        <v>2</v>
      </c>
      <c r="I937" s="342"/>
      <c r="J937" s="38" t="s">
        <v>6</v>
      </c>
      <c r="K937" s="37"/>
      <c r="L937" s="37"/>
      <c r="M937" s="37"/>
      <c r="N937" s="37"/>
      <c r="O937" s="37"/>
      <c r="P937" s="256"/>
      <c r="Q937" s="342" t="s">
        <v>191</v>
      </c>
      <c r="R937" s="39">
        <f>R936</f>
        <v>1274</v>
      </c>
      <c r="S937" s="39">
        <f>S936</f>
        <v>0</v>
      </c>
      <c r="T937" s="39">
        <f>T936</f>
        <v>1274</v>
      </c>
      <c r="U937" s="39">
        <f>U936</f>
        <v>-492.98</v>
      </c>
      <c r="V937" s="39">
        <f>V936</f>
        <v>1027.76</v>
      </c>
      <c r="W937" s="39">
        <f>V937/T937</f>
        <v>0.8067189952904239</v>
      </c>
      <c r="X937" s="39">
        <f aca="true" t="shared" si="302" ref="X937:AB938">X936</f>
        <v>0</v>
      </c>
      <c r="Y937" s="39">
        <f t="shared" si="302"/>
        <v>250</v>
      </c>
      <c r="Z937" s="39">
        <f t="shared" si="302"/>
        <v>250</v>
      </c>
      <c r="AA937" s="39">
        <f t="shared" si="302"/>
        <v>250</v>
      </c>
      <c r="AB937" s="39">
        <f t="shared" si="302"/>
        <v>250</v>
      </c>
      <c r="AC937" s="39"/>
      <c r="AD937" s="39"/>
      <c r="AE937" s="39">
        <f aca="true" t="shared" si="303" ref="AE937:AV938">AE936</f>
        <v>0</v>
      </c>
      <c r="AF937" s="39">
        <f t="shared" si="303"/>
        <v>246.49</v>
      </c>
      <c r="AG937" s="39">
        <f t="shared" si="303"/>
        <v>250</v>
      </c>
      <c r="AH937" s="40">
        <f t="shared" si="303"/>
        <v>306.75</v>
      </c>
      <c r="AI937" s="40">
        <f>AI936</f>
        <v>298.01</v>
      </c>
      <c r="AJ937" s="40">
        <f t="shared" si="303"/>
        <v>250</v>
      </c>
      <c r="AK937" s="40">
        <f t="shared" si="303"/>
        <v>300</v>
      </c>
      <c r="AL937" s="40">
        <f t="shared" si="303"/>
        <v>274.72</v>
      </c>
      <c r="AM937" s="40">
        <f t="shared" si="303"/>
        <v>300</v>
      </c>
      <c r="AN937" s="40">
        <f t="shared" si="303"/>
        <v>300</v>
      </c>
      <c r="AO937" s="40">
        <f t="shared" si="303"/>
        <v>300</v>
      </c>
      <c r="AP937" s="40">
        <f>AP936</f>
        <v>300</v>
      </c>
      <c r="AQ937" s="40">
        <f>AQ936</f>
        <v>310</v>
      </c>
      <c r="AR937" s="177">
        <f t="shared" si="303"/>
        <v>300</v>
      </c>
      <c r="AS937" s="40">
        <f t="shared" si="303"/>
        <v>309.18</v>
      </c>
      <c r="AT937" s="40">
        <f t="shared" si="303"/>
        <v>200</v>
      </c>
      <c r="AU937" s="40">
        <f>AU936</f>
        <v>180</v>
      </c>
      <c r="AV937" s="40">
        <f t="shared" si="303"/>
        <v>174.4</v>
      </c>
      <c r="AW937" s="40"/>
      <c r="AX937" s="40">
        <f>AX936</f>
        <v>65.8</v>
      </c>
      <c r="AY937" s="40">
        <f aca="true" t="shared" si="304" ref="AY937:BH937">AY936</f>
        <v>300</v>
      </c>
      <c r="AZ937" s="40">
        <f t="shared" si="304"/>
        <v>300</v>
      </c>
      <c r="BA937" s="40">
        <f t="shared" si="304"/>
        <v>300</v>
      </c>
      <c r="BB937" s="40">
        <f t="shared" si="304"/>
        <v>300</v>
      </c>
      <c r="BC937" s="40">
        <f t="shared" si="304"/>
        <v>300</v>
      </c>
      <c r="BD937" s="40">
        <f t="shared" si="304"/>
        <v>243.97</v>
      </c>
      <c r="BE937" s="40">
        <f t="shared" si="304"/>
        <v>81.32333333333334</v>
      </c>
      <c r="BF937" s="40">
        <f t="shared" si="304"/>
        <v>150</v>
      </c>
      <c r="BG937" s="40">
        <f t="shared" si="304"/>
        <v>300</v>
      </c>
      <c r="BH937" s="40">
        <f t="shared" si="304"/>
        <v>300</v>
      </c>
    </row>
    <row r="938" spans="1:60" ht="15.75">
      <c r="A938" s="51"/>
      <c r="B938" s="52"/>
      <c r="C938" s="52"/>
      <c r="D938" s="52"/>
      <c r="E938" s="722">
        <v>528</v>
      </c>
      <c r="F938" s="901" t="s">
        <v>186</v>
      </c>
      <c r="G938" s="902"/>
      <c r="H938" s="902"/>
      <c r="I938" s="903"/>
      <c r="J938" s="934" t="s">
        <v>397</v>
      </c>
      <c r="K938" s="935"/>
      <c r="L938" s="935"/>
      <c r="M938" s="935"/>
      <c r="N938" s="935"/>
      <c r="O938" s="935"/>
      <c r="P938" s="936"/>
      <c r="Q938" s="85" t="s">
        <v>282</v>
      </c>
      <c r="R938" s="54">
        <f>R937</f>
        <v>1274</v>
      </c>
      <c r="S938" s="54">
        <f>S935+S937</f>
        <v>0</v>
      </c>
      <c r="T938" s="54">
        <f>T937</f>
        <v>1274</v>
      </c>
      <c r="U938" s="54">
        <f>U937</f>
        <v>-492.98</v>
      </c>
      <c r="V938" s="55">
        <f>V937</f>
        <v>1027.76</v>
      </c>
      <c r="W938" s="152">
        <f>V938/T938</f>
        <v>0.8067189952904239</v>
      </c>
      <c r="X938" s="54">
        <f t="shared" si="302"/>
        <v>0</v>
      </c>
      <c r="Y938" s="54">
        <f t="shared" si="302"/>
        <v>250</v>
      </c>
      <c r="Z938" s="54">
        <f t="shared" si="302"/>
        <v>250</v>
      </c>
      <c r="AA938" s="54">
        <f t="shared" si="302"/>
        <v>250</v>
      </c>
      <c r="AB938" s="54">
        <f t="shared" si="302"/>
        <v>250</v>
      </c>
      <c r="AC938" s="2"/>
      <c r="AD938" s="2"/>
      <c r="AE938" s="54">
        <f t="shared" si="303"/>
        <v>0</v>
      </c>
      <c r="AF938" s="54">
        <f t="shared" si="303"/>
        <v>246.49</v>
      </c>
      <c r="AG938" s="54">
        <f t="shared" si="303"/>
        <v>250</v>
      </c>
      <c r="AH938" s="54">
        <f t="shared" si="303"/>
        <v>306.75</v>
      </c>
      <c r="AI938" s="54">
        <f>AI937</f>
        <v>298.01</v>
      </c>
      <c r="AJ938" s="54">
        <f t="shared" si="303"/>
        <v>250</v>
      </c>
      <c r="AK938" s="54">
        <f t="shared" si="303"/>
        <v>300</v>
      </c>
      <c r="AL938" s="64">
        <f t="shared" si="303"/>
        <v>274.72</v>
      </c>
      <c r="AM938" s="64">
        <f t="shared" si="303"/>
        <v>300</v>
      </c>
      <c r="AN938" s="64">
        <f t="shared" si="303"/>
        <v>300</v>
      </c>
      <c r="AO938" s="64">
        <f t="shared" si="303"/>
        <v>300</v>
      </c>
      <c r="AP938" s="64">
        <f>AP937</f>
        <v>300</v>
      </c>
      <c r="AQ938" s="64">
        <f>AQ937</f>
        <v>310</v>
      </c>
      <c r="AR938" s="54">
        <f t="shared" si="303"/>
        <v>300</v>
      </c>
      <c r="AS938" s="64">
        <f t="shared" si="303"/>
        <v>309.18</v>
      </c>
      <c r="AT938" s="64">
        <f t="shared" si="303"/>
        <v>200</v>
      </c>
      <c r="AU938" s="64">
        <f>AU937</f>
        <v>180</v>
      </c>
      <c r="AV938" s="64">
        <f t="shared" si="303"/>
        <v>174.4</v>
      </c>
      <c r="AW938" s="64"/>
      <c r="AX938" s="64">
        <f>AX937</f>
        <v>65.8</v>
      </c>
      <c r="AY938" s="64">
        <f aca="true" t="shared" si="305" ref="AY938:BH938">AY937</f>
        <v>300</v>
      </c>
      <c r="AZ938" s="64">
        <f t="shared" si="305"/>
        <v>300</v>
      </c>
      <c r="BA938" s="64">
        <f t="shared" si="305"/>
        <v>300</v>
      </c>
      <c r="BB938" s="64">
        <f t="shared" si="305"/>
        <v>300</v>
      </c>
      <c r="BC938" s="64">
        <f t="shared" si="305"/>
        <v>300</v>
      </c>
      <c r="BD938" s="64">
        <f t="shared" si="305"/>
        <v>243.97</v>
      </c>
      <c r="BE938" s="64">
        <f t="shared" si="305"/>
        <v>81.32333333333334</v>
      </c>
      <c r="BF938" s="64">
        <f t="shared" si="305"/>
        <v>150</v>
      </c>
      <c r="BG938" s="64">
        <f t="shared" si="305"/>
        <v>300</v>
      </c>
      <c r="BH938" s="64">
        <f t="shared" si="305"/>
        <v>300</v>
      </c>
    </row>
    <row r="939" spans="1:56" ht="10.5" customHeight="1">
      <c r="A939" s="537"/>
      <c r="B939" s="538"/>
      <c r="C939" s="538"/>
      <c r="D939" s="538"/>
      <c r="E939" s="538"/>
      <c r="F939" s="538"/>
      <c r="G939" s="538"/>
      <c r="H939" s="538"/>
      <c r="I939" s="538"/>
      <c r="J939" s="538"/>
      <c r="K939" s="538"/>
      <c r="L939" s="538"/>
      <c r="M939" s="538"/>
      <c r="N939" s="538"/>
      <c r="O939" s="538"/>
      <c r="P939" s="538"/>
      <c r="Q939" s="538"/>
      <c r="R939" s="538"/>
      <c r="S939" s="538"/>
      <c r="T939" s="538"/>
      <c r="U939" s="538"/>
      <c r="V939" s="538"/>
      <c r="W939" s="538"/>
      <c r="X939" s="539"/>
      <c r="Y939" s="538"/>
      <c r="Z939" s="538"/>
      <c r="AA939" s="538"/>
      <c r="AB939" s="538"/>
      <c r="AC939" s="511"/>
      <c r="AD939" s="511"/>
      <c r="AE939" s="538"/>
      <c r="AF939" s="538"/>
      <c r="AG939" s="539"/>
      <c r="AH939" s="539"/>
      <c r="AI939" s="539"/>
      <c r="AJ939" s="540"/>
      <c r="AK939" s="540"/>
      <c r="AL939" s="539"/>
      <c r="AM939" s="539"/>
      <c r="AN939" s="539"/>
      <c r="AO939" s="539"/>
      <c r="AP939" s="539"/>
      <c r="AQ939" s="539"/>
      <c r="AR939" s="540"/>
      <c r="AS939" s="539"/>
      <c r="AT939" s="539"/>
      <c r="AU939" s="540"/>
      <c r="AV939" s="539"/>
      <c r="AW939" s="539"/>
      <c r="AX939" s="539"/>
      <c r="AY939" s="783"/>
      <c r="AZ939" s="539"/>
      <c r="BA939" s="665"/>
      <c r="BB939" s="665"/>
      <c r="BC939" s="783"/>
      <c r="BD939" s="539"/>
    </row>
    <row r="940" spans="1:56" ht="18.75" hidden="1">
      <c r="A940" s="914"/>
      <c r="B940" s="914"/>
      <c r="C940" s="914"/>
      <c r="D940" s="914"/>
      <c r="E940" s="914"/>
      <c r="F940" s="914"/>
      <c r="G940" s="914"/>
      <c r="H940" s="914"/>
      <c r="I940" s="914"/>
      <c r="J940" s="892" t="s">
        <v>283</v>
      </c>
      <c r="K940" s="892"/>
      <c r="L940" s="892"/>
      <c r="M940" s="892"/>
      <c r="N940" s="892"/>
      <c r="O940" s="892"/>
      <c r="P940" s="892"/>
      <c r="Q940" s="112" t="s">
        <v>284</v>
      </c>
      <c r="R940" s="113"/>
      <c r="S940" s="113"/>
      <c r="T940" s="113"/>
      <c r="U940" s="114"/>
      <c r="V940" s="114"/>
      <c r="W940" s="114"/>
      <c r="X940" s="113"/>
      <c r="Y940" s="113"/>
      <c r="Z940" s="113"/>
      <c r="AA940" s="113"/>
      <c r="AB940" s="113"/>
      <c r="AC940" s="112"/>
      <c r="AD940" s="112"/>
      <c r="AE940" s="113"/>
      <c r="AF940" s="113"/>
      <c r="AG940" s="113"/>
      <c r="AH940" s="113"/>
      <c r="AI940" s="113"/>
      <c r="AJ940" s="113"/>
      <c r="AK940" s="113"/>
      <c r="AL940" s="203"/>
      <c r="AM940" s="203"/>
      <c r="AN940" s="203"/>
      <c r="AO940" s="203"/>
      <c r="AP940" s="203"/>
      <c r="AQ940" s="203"/>
      <c r="AR940" s="113"/>
      <c r="AS940" s="203"/>
      <c r="AT940" s="203"/>
      <c r="AU940" s="113"/>
      <c r="AV940" s="113"/>
      <c r="AW940" s="113"/>
      <c r="AX940" s="113"/>
      <c r="AY940" s="784"/>
      <c r="AZ940" s="113"/>
      <c r="BA940" s="113"/>
      <c r="BB940" s="113"/>
      <c r="BC940" s="784"/>
      <c r="BD940" s="113"/>
    </row>
    <row r="941" spans="1:56" ht="10.5" customHeight="1" hidden="1" thickBot="1">
      <c r="A941" s="576"/>
      <c r="B941" s="553"/>
      <c r="C941" s="553"/>
      <c r="D941" s="553"/>
      <c r="E941" s="502"/>
      <c r="F941" s="502"/>
      <c r="G941" s="502"/>
      <c r="H941" s="502"/>
      <c r="I941" s="502"/>
      <c r="J941" s="503"/>
      <c r="K941" s="503"/>
      <c r="L941" s="503"/>
      <c r="M941" s="503"/>
      <c r="N941" s="503"/>
      <c r="O941" s="503"/>
      <c r="P941" s="503"/>
      <c r="Q941" s="504"/>
      <c r="R941" s="505"/>
      <c r="S941" s="505"/>
      <c r="T941" s="505"/>
      <c r="U941" s="506"/>
      <c r="V941" s="506"/>
      <c r="W941" s="506"/>
      <c r="X941" s="505"/>
      <c r="Y941" s="505"/>
      <c r="Z941" s="505"/>
      <c r="AA941" s="505"/>
      <c r="AB941" s="505"/>
      <c r="AC941" s="507"/>
      <c r="AD941" s="507"/>
      <c r="AE941" s="505"/>
      <c r="AF941" s="505"/>
      <c r="AG941" s="505"/>
      <c r="AH941" s="505"/>
      <c r="AI941" s="505"/>
      <c r="AJ941" s="505"/>
      <c r="AK941" s="505"/>
      <c r="AL941" s="508"/>
      <c r="AM941" s="508"/>
      <c r="AN941" s="508"/>
      <c r="AO941" s="508"/>
      <c r="AP941" s="508"/>
      <c r="AQ941" s="508"/>
      <c r="AR941" s="505"/>
      <c r="AS941" s="508"/>
      <c r="AT941" s="508"/>
      <c r="AU941" s="505"/>
      <c r="AV941" s="505"/>
      <c r="AW941" s="505"/>
      <c r="AX941" s="505"/>
      <c r="AY941" s="775"/>
      <c r="AZ941" s="505"/>
      <c r="BA941" s="505"/>
      <c r="BB941" s="505"/>
      <c r="BC941" s="775"/>
      <c r="BD941" s="505"/>
    </row>
    <row r="942" spans="1:56" ht="15.75" hidden="1">
      <c r="A942" s="107"/>
      <c r="B942" s="26"/>
      <c r="C942" s="26"/>
      <c r="D942" s="26"/>
      <c r="E942" s="29"/>
      <c r="F942" s="95"/>
      <c r="G942" s="29"/>
      <c r="H942" s="29"/>
      <c r="I942" s="29"/>
      <c r="J942" s="27"/>
      <c r="K942" s="27"/>
      <c r="L942" s="27"/>
      <c r="M942" s="894"/>
      <c r="N942" s="894"/>
      <c r="O942" s="894"/>
      <c r="P942" s="894"/>
      <c r="Q942" s="894"/>
      <c r="R942" s="894"/>
      <c r="S942" s="894"/>
      <c r="T942" s="894"/>
      <c r="U942" s="894"/>
      <c r="V942" s="894"/>
      <c r="W942" s="894"/>
      <c r="X942" s="894"/>
      <c r="Y942" s="894"/>
      <c r="Z942" s="894"/>
      <c r="AA942" s="894"/>
      <c r="AB942" s="894"/>
      <c r="AC942" s="894"/>
      <c r="AD942" s="894"/>
      <c r="AE942" s="894"/>
      <c r="AF942" s="894"/>
      <c r="AG942" s="894"/>
      <c r="AH942" s="894"/>
      <c r="AI942" s="894"/>
      <c r="AJ942" s="894"/>
      <c r="AK942" s="894"/>
      <c r="AL942" s="894"/>
      <c r="AM942" s="894"/>
      <c r="AN942" s="894"/>
      <c r="AO942" s="894"/>
      <c r="AP942" s="894"/>
      <c r="AQ942" s="894"/>
      <c r="AR942" s="894"/>
      <c r="AS942" s="495"/>
      <c r="AT942" s="495"/>
      <c r="AU942" s="495"/>
      <c r="AV942" s="1"/>
      <c r="AW942" s="1"/>
      <c r="AX942" s="1"/>
      <c r="AY942" s="776"/>
      <c r="AZ942" s="1"/>
      <c r="BA942" s="251"/>
      <c r="BB942" s="251"/>
      <c r="BC942" s="776"/>
      <c r="BD942" s="1"/>
    </row>
    <row r="943" spans="1:56" ht="10.5" customHeight="1" hidden="1" thickBot="1">
      <c r="A943" s="576"/>
      <c r="B943" s="553"/>
      <c r="C943" s="553"/>
      <c r="D943" s="553"/>
      <c r="E943" s="502"/>
      <c r="F943" s="577"/>
      <c r="G943" s="502"/>
      <c r="H943" s="502"/>
      <c r="I943" s="502"/>
      <c r="J943" s="503"/>
      <c r="K943" s="503"/>
      <c r="L943" s="503"/>
      <c r="M943" s="895"/>
      <c r="N943" s="895"/>
      <c r="O943" s="895"/>
      <c r="P943" s="895"/>
      <c r="Q943" s="895"/>
      <c r="R943" s="895"/>
      <c r="S943" s="895"/>
      <c r="T943" s="895"/>
      <c r="U943" s="895"/>
      <c r="V943" s="895"/>
      <c r="W943" s="895"/>
      <c r="X943" s="895"/>
      <c r="Y943" s="895"/>
      <c r="Z943" s="895"/>
      <c r="AA943" s="895"/>
      <c r="AB943" s="895"/>
      <c r="AC943" s="507"/>
      <c r="AD943" s="507"/>
      <c r="AE943" s="507"/>
      <c r="AF943" s="507"/>
      <c r="AG943" s="515"/>
      <c r="AH943" s="515"/>
      <c r="AI943" s="515"/>
      <c r="AJ943" s="515"/>
      <c r="AK943" s="515"/>
      <c r="AL943" s="516"/>
      <c r="AM943" s="516"/>
      <c r="AN943" s="516"/>
      <c r="AO943" s="516"/>
      <c r="AP943" s="517"/>
      <c r="AQ943" s="509"/>
      <c r="AR943" s="515"/>
      <c r="AS943" s="516"/>
      <c r="AT943" s="516"/>
      <c r="AU943" s="515"/>
      <c r="AV943" s="515"/>
      <c r="AW943" s="515"/>
      <c r="AX943" s="515"/>
      <c r="AY943" s="779"/>
      <c r="AZ943" s="515"/>
      <c r="BA943" s="582"/>
      <c r="BB943" s="582"/>
      <c r="BC943" s="779"/>
      <c r="BD943" s="515"/>
    </row>
    <row r="944" spans="1:56" ht="39" customHeight="1" hidden="1" thickBot="1">
      <c r="A944" s="886" t="s">
        <v>0</v>
      </c>
      <c r="B944" s="886"/>
      <c r="C944" s="886"/>
      <c r="D944" s="10" t="s">
        <v>1</v>
      </c>
      <c r="E944" s="412" t="s">
        <v>574</v>
      </c>
      <c r="F944" s="887" t="s">
        <v>196</v>
      </c>
      <c r="G944" s="888"/>
      <c r="H944" s="888"/>
      <c r="I944" s="889"/>
      <c r="J944" s="890" t="s">
        <v>195</v>
      </c>
      <c r="K944" s="888"/>
      <c r="L944" s="888"/>
      <c r="M944" s="888"/>
      <c r="N944" s="888"/>
      <c r="O944" s="891"/>
      <c r="P944" s="414" t="s">
        <v>311</v>
      </c>
      <c r="Q944" s="413" t="s">
        <v>302</v>
      </c>
      <c r="R944" s="408" t="s">
        <v>377</v>
      </c>
      <c r="S944" s="408" t="s">
        <v>179</v>
      </c>
      <c r="T944" s="408" t="s">
        <v>378</v>
      </c>
      <c r="U944" s="409" t="s">
        <v>180</v>
      </c>
      <c r="V944" s="409" t="s">
        <v>379</v>
      </c>
      <c r="W944" s="409" t="s">
        <v>381</v>
      </c>
      <c r="X944" s="408"/>
      <c r="Y944" s="408" t="s">
        <v>421</v>
      </c>
      <c r="Z944" s="410" t="s">
        <v>427</v>
      </c>
      <c r="AA944" s="408" t="s">
        <v>181</v>
      </c>
      <c r="AB944" s="408" t="s">
        <v>380</v>
      </c>
      <c r="AC944" s="411"/>
      <c r="AD944" s="411"/>
      <c r="AE944" s="410" t="s">
        <v>422</v>
      </c>
      <c r="AF944" s="410" t="s">
        <v>437</v>
      </c>
      <c r="AG944" s="410" t="s">
        <v>436</v>
      </c>
      <c r="AH944" s="415" t="s">
        <v>434</v>
      </c>
      <c r="AI944" s="417" t="s">
        <v>465</v>
      </c>
      <c r="AJ944" s="416" t="s">
        <v>435</v>
      </c>
      <c r="AK944" s="410" t="s">
        <v>507</v>
      </c>
      <c r="AL944" s="415" t="s">
        <v>506</v>
      </c>
      <c r="AM944" s="417" t="s">
        <v>571</v>
      </c>
      <c r="AN944" s="427" t="s">
        <v>577</v>
      </c>
      <c r="AO944" s="417" t="s">
        <v>583</v>
      </c>
      <c r="AP944" s="428" t="s">
        <v>591</v>
      </c>
      <c r="AQ944" s="428" t="s">
        <v>644</v>
      </c>
      <c r="AR944" s="426" t="s">
        <v>650</v>
      </c>
      <c r="AS944" s="417" t="s">
        <v>657</v>
      </c>
      <c r="AT944" s="632" t="s">
        <v>732</v>
      </c>
      <c r="AU944" s="640" t="s">
        <v>747</v>
      </c>
      <c r="AV944" s="640" t="s">
        <v>784</v>
      </c>
      <c r="AW944" s="646" t="s">
        <v>785</v>
      </c>
      <c r="AX944" s="498" t="s">
        <v>758</v>
      </c>
      <c r="AY944" s="772" t="s">
        <v>801</v>
      </c>
      <c r="AZ944" s="715" t="s">
        <v>605</v>
      </c>
      <c r="BA944" s="716" t="s">
        <v>781</v>
      </c>
      <c r="BB944" s="716" t="s">
        <v>782</v>
      </c>
      <c r="BC944" s="772" t="s">
        <v>802</v>
      </c>
      <c r="BD944" s="714" t="s">
        <v>803</v>
      </c>
    </row>
    <row r="945" spans="1:56" ht="15.75" hidden="1">
      <c r="A945" s="12">
        <v>7</v>
      </c>
      <c r="B945" s="13">
        <v>2</v>
      </c>
      <c r="C945" s="13" t="s">
        <v>5</v>
      </c>
      <c r="D945" s="11" t="s">
        <v>3</v>
      </c>
      <c r="E945" s="189">
        <v>498</v>
      </c>
      <c r="F945" s="10" t="s">
        <v>76</v>
      </c>
      <c r="G945" s="11" t="s">
        <v>11</v>
      </c>
      <c r="H945" s="11" t="s">
        <v>2</v>
      </c>
      <c r="I945" s="11"/>
      <c r="J945" s="10" t="s">
        <v>6</v>
      </c>
      <c r="K945" s="11" t="s">
        <v>11</v>
      </c>
      <c r="L945" s="11" t="s">
        <v>5</v>
      </c>
      <c r="M945" s="11"/>
      <c r="N945" s="11"/>
      <c r="O945" s="11"/>
      <c r="P945" s="22" t="s">
        <v>7</v>
      </c>
      <c r="Q945" s="79" t="s">
        <v>478</v>
      </c>
      <c r="R945" s="32">
        <v>1820</v>
      </c>
      <c r="S945" s="32">
        <v>0</v>
      </c>
      <c r="T945" s="33">
        <v>1820</v>
      </c>
      <c r="U945" s="34">
        <v>-1766.97</v>
      </c>
      <c r="V945" s="34">
        <v>1153.21</v>
      </c>
      <c r="W945" s="143">
        <f aca="true" t="shared" si="306" ref="W945:W966">V945/T945</f>
        <v>0.6336318681318681</v>
      </c>
      <c r="X945" s="32"/>
      <c r="Y945" s="33">
        <v>2000</v>
      </c>
      <c r="Z945" s="33">
        <v>2000</v>
      </c>
      <c r="AA945" s="33">
        <v>2000</v>
      </c>
      <c r="AB945" s="33">
        <v>2000</v>
      </c>
      <c r="AE945" s="33"/>
      <c r="AF945" s="32">
        <v>1766.97</v>
      </c>
      <c r="AG945" s="32"/>
      <c r="AH945" s="32"/>
      <c r="AI945" s="32">
        <v>138</v>
      </c>
      <c r="AJ945" s="67"/>
      <c r="AK945" s="32">
        <v>10</v>
      </c>
      <c r="AL945" s="32">
        <v>21.8</v>
      </c>
      <c r="AM945" s="32">
        <v>22</v>
      </c>
      <c r="AN945" s="32">
        <v>22</v>
      </c>
      <c r="AO945" s="32">
        <v>22</v>
      </c>
      <c r="AP945" s="32">
        <v>22</v>
      </c>
      <c r="AQ945" s="32">
        <v>22</v>
      </c>
      <c r="AR945" s="67">
        <v>22</v>
      </c>
      <c r="AS945" s="32"/>
      <c r="AT945" s="32">
        <v>22</v>
      </c>
      <c r="AU945" s="32"/>
      <c r="AV945" s="32"/>
      <c r="AW945" s="32"/>
      <c r="AX945" s="32"/>
      <c r="AY945" s="430"/>
      <c r="AZ945" s="119"/>
      <c r="BA945" s="119"/>
      <c r="BB945" s="119"/>
      <c r="BC945" s="430"/>
      <c r="BD945" s="430"/>
    </row>
    <row r="946" spans="1:56" ht="15.75" hidden="1">
      <c r="A946" s="159">
        <v>7</v>
      </c>
      <c r="B946" s="160">
        <v>2</v>
      </c>
      <c r="C946" s="160" t="s">
        <v>5</v>
      </c>
      <c r="D946" s="147" t="s">
        <v>3</v>
      </c>
      <c r="E946" s="388"/>
      <c r="F946" s="146" t="s">
        <v>76</v>
      </c>
      <c r="G946" s="147" t="s">
        <v>11</v>
      </c>
      <c r="H946" s="147" t="s">
        <v>2</v>
      </c>
      <c r="I946" s="147"/>
      <c r="J946" s="146" t="s">
        <v>6</v>
      </c>
      <c r="K946" s="147" t="s">
        <v>11</v>
      </c>
      <c r="L946" s="211">
        <v>3</v>
      </c>
      <c r="M946" s="147"/>
      <c r="N946" s="147">
        <v>1</v>
      </c>
      <c r="O946" s="147"/>
      <c r="P946" s="148" t="s">
        <v>7</v>
      </c>
      <c r="Q946" s="79" t="s">
        <v>485</v>
      </c>
      <c r="R946" s="32">
        <v>1820</v>
      </c>
      <c r="S946" s="32">
        <v>0</v>
      </c>
      <c r="T946" s="32">
        <v>1820</v>
      </c>
      <c r="U946" s="34">
        <v>-1766.97</v>
      </c>
      <c r="V946" s="34">
        <v>1153.21</v>
      </c>
      <c r="W946" s="143">
        <f>V946/T946</f>
        <v>0.6336318681318681</v>
      </c>
      <c r="X946" s="32"/>
      <c r="Y946" s="32">
        <v>2000</v>
      </c>
      <c r="Z946" s="32">
        <v>2000</v>
      </c>
      <c r="AA946" s="32">
        <v>2000</v>
      </c>
      <c r="AB946" s="32">
        <v>2000</v>
      </c>
      <c r="AC946" s="23"/>
      <c r="AD946" s="23"/>
      <c r="AE946" s="32"/>
      <c r="AF946" s="32">
        <v>1766.97</v>
      </c>
      <c r="AG946" s="32"/>
      <c r="AH946" s="32"/>
      <c r="AI946" s="32">
        <v>302.25</v>
      </c>
      <c r="AJ946" s="67"/>
      <c r="AK946" s="32">
        <v>320</v>
      </c>
      <c r="AL946" s="32">
        <v>358.75</v>
      </c>
      <c r="AM946" s="32">
        <v>359</v>
      </c>
      <c r="AN946" s="32">
        <v>359</v>
      </c>
      <c r="AO946" s="32">
        <v>359</v>
      </c>
      <c r="AP946" s="32">
        <v>359</v>
      </c>
      <c r="AQ946" s="32">
        <v>359</v>
      </c>
      <c r="AR946" s="67">
        <v>359</v>
      </c>
      <c r="AS946" s="32">
        <v>294.75</v>
      </c>
      <c r="AT946" s="32">
        <v>359</v>
      </c>
      <c r="AU946" s="32">
        <v>284</v>
      </c>
      <c r="AV946" s="32"/>
      <c r="AW946" s="32"/>
      <c r="AX946" s="32"/>
      <c r="AY946" s="234"/>
      <c r="AZ946" s="32"/>
      <c r="BA946" s="32"/>
      <c r="BB946" s="32"/>
      <c r="BC946" s="234"/>
      <c r="BD946" s="234"/>
    </row>
    <row r="947" spans="1:60" s="23" customFormat="1" ht="15.75" hidden="1">
      <c r="A947" s="12">
        <v>7</v>
      </c>
      <c r="B947" s="13">
        <v>2</v>
      </c>
      <c r="C947" s="13" t="s">
        <v>5</v>
      </c>
      <c r="D947" s="11" t="s">
        <v>3</v>
      </c>
      <c r="E947" s="189"/>
      <c r="F947" s="10" t="s">
        <v>76</v>
      </c>
      <c r="G947" s="11" t="s">
        <v>11</v>
      </c>
      <c r="H947" s="11" t="s">
        <v>2</v>
      </c>
      <c r="I947" s="11"/>
      <c r="J947" s="10" t="s">
        <v>6</v>
      </c>
      <c r="K947" s="11" t="s">
        <v>11</v>
      </c>
      <c r="L947" s="11" t="s">
        <v>8</v>
      </c>
      <c r="M947" s="11" t="s">
        <v>13</v>
      </c>
      <c r="N947" s="144">
        <v>1</v>
      </c>
      <c r="O947" s="11"/>
      <c r="P947" s="22" t="s">
        <v>7</v>
      </c>
      <c r="Q947" s="79" t="s">
        <v>479</v>
      </c>
      <c r="R947" s="32">
        <v>255</v>
      </c>
      <c r="S947" s="32">
        <v>0</v>
      </c>
      <c r="T947" s="33">
        <f>R947+S947</f>
        <v>255</v>
      </c>
      <c r="U947" s="34">
        <v>-245.2</v>
      </c>
      <c r="V947" s="34">
        <v>160.69</v>
      </c>
      <c r="W947" s="143">
        <f t="shared" si="306"/>
        <v>0.6301568627450981</v>
      </c>
      <c r="X947" s="32"/>
      <c r="Y947" s="33">
        <v>255</v>
      </c>
      <c r="Z947" s="33">
        <v>255</v>
      </c>
      <c r="AA947" s="33">
        <v>255</v>
      </c>
      <c r="AB947" s="33">
        <v>255</v>
      </c>
      <c r="AC947" s="4"/>
      <c r="AD947" s="4"/>
      <c r="AE947" s="33"/>
      <c r="AF947" s="32">
        <v>245.2</v>
      </c>
      <c r="AG947" s="32"/>
      <c r="AH947" s="32"/>
      <c r="AI947" s="32">
        <v>61.63</v>
      </c>
      <c r="AJ947" s="67"/>
      <c r="AK947" s="32">
        <v>80</v>
      </c>
      <c r="AL947" s="32">
        <v>50.22</v>
      </c>
      <c r="AM947" s="32">
        <v>50</v>
      </c>
      <c r="AN947" s="32">
        <v>50</v>
      </c>
      <c r="AO947" s="32">
        <v>50</v>
      </c>
      <c r="AP947" s="32">
        <v>50</v>
      </c>
      <c r="AQ947" s="32">
        <v>50</v>
      </c>
      <c r="AR947" s="67">
        <v>50</v>
      </c>
      <c r="AS947" s="32">
        <v>41.26</v>
      </c>
      <c r="AT947" s="32">
        <v>50</v>
      </c>
      <c r="AU947" s="32">
        <v>40</v>
      </c>
      <c r="AV947" s="32"/>
      <c r="AW947" s="32"/>
      <c r="AX947" s="32"/>
      <c r="AY947" s="234"/>
      <c r="AZ947" s="32"/>
      <c r="BA947" s="32"/>
      <c r="BB947" s="32"/>
      <c r="BC947" s="234"/>
      <c r="BD947" s="234"/>
      <c r="BE947" s="734"/>
      <c r="BF947" s="70"/>
      <c r="BG947" s="70"/>
      <c r="BH947" s="70"/>
    </row>
    <row r="948" spans="1:60" s="56" customFormat="1" ht="15.75" hidden="1">
      <c r="A948" s="12">
        <v>7</v>
      </c>
      <c r="B948" s="13">
        <v>2</v>
      </c>
      <c r="C948" s="13" t="s">
        <v>5</v>
      </c>
      <c r="D948" s="11" t="s">
        <v>3</v>
      </c>
      <c r="E948" s="388"/>
      <c r="F948" s="10" t="s">
        <v>76</v>
      </c>
      <c r="G948" s="11" t="s">
        <v>11</v>
      </c>
      <c r="H948" s="11" t="s">
        <v>2</v>
      </c>
      <c r="I948" s="11"/>
      <c r="J948" s="10" t="s">
        <v>6</v>
      </c>
      <c r="K948" s="11" t="s">
        <v>11</v>
      </c>
      <c r="L948" s="11" t="s">
        <v>8</v>
      </c>
      <c r="M948" s="11" t="s">
        <v>15</v>
      </c>
      <c r="N948" s="144">
        <v>1</v>
      </c>
      <c r="O948" s="11"/>
      <c r="P948" s="22" t="s">
        <v>7</v>
      </c>
      <c r="Q948" s="79" t="s">
        <v>480</v>
      </c>
      <c r="R948" s="32">
        <v>2436</v>
      </c>
      <c r="S948" s="32">
        <v>0</v>
      </c>
      <c r="T948" s="33">
        <v>2436</v>
      </c>
      <c r="U948" s="34">
        <v>-2266.8</v>
      </c>
      <c r="V948" s="34">
        <v>1607.47</v>
      </c>
      <c r="W948" s="143">
        <f t="shared" si="306"/>
        <v>0.6598809523809523</v>
      </c>
      <c r="X948" s="32"/>
      <c r="Y948" s="33">
        <v>2500</v>
      </c>
      <c r="Z948" s="33">
        <v>2500</v>
      </c>
      <c r="AA948" s="33">
        <v>2500</v>
      </c>
      <c r="AB948" s="33">
        <v>2500</v>
      </c>
      <c r="AC948" s="4"/>
      <c r="AD948" s="4"/>
      <c r="AE948" s="33"/>
      <c r="AF948" s="32">
        <v>2266.8</v>
      </c>
      <c r="AG948" s="32"/>
      <c r="AH948" s="32"/>
      <c r="AI948" s="32">
        <v>943.39</v>
      </c>
      <c r="AJ948" s="67"/>
      <c r="AK948" s="32">
        <v>1050</v>
      </c>
      <c r="AL948" s="32">
        <v>1130.57</v>
      </c>
      <c r="AM948" s="32">
        <v>1131</v>
      </c>
      <c r="AN948" s="32">
        <v>1131</v>
      </c>
      <c r="AO948" s="32">
        <v>1131</v>
      </c>
      <c r="AP948" s="32">
        <v>1131</v>
      </c>
      <c r="AQ948" s="32">
        <v>1131</v>
      </c>
      <c r="AR948" s="67">
        <v>1131</v>
      </c>
      <c r="AS948" s="32">
        <v>860.51</v>
      </c>
      <c r="AT948" s="32">
        <v>1131</v>
      </c>
      <c r="AU948" s="32">
        <v>932</v>
      </c>
      <c r="AV948" s="32"/>
      <c r="AW948" s="32"/>
      <c r="AX948" s="32"/>
      <c r="AY948" s="234"/>
      <c r="AZ948" s="32"/>
      <c r="BA948" s="32"/>
      <c r="BB948" s="32"/>
      <c r="BC948" s="234"/>
      <c r="BD948" s="234"/>
      <c r="BE948" s="736"/>
      <c r="BF948" s="179"/>
      <c r="BG948" s="179"/>
      <c r="BH948" s="179"/>
    </row>
    <row r="949" spans="1:56" ht="15.75" hidden="1">
      <c r="A949" s="12">
        <v>7</v>
      </c>
      <c r="B949" s="13">
        <v>2</v>
      </c>
      <c r="C949" s="13" t="s">
        <v>5</v>
      </c>
      <c r="D949" s="11" t="s">
        <v>3</v>
      </c>
      <c r="E949" s="189"/>
      <c r="F949" s="10" t="s">
        <v>76</v>
      </c>
      <c r="G949" s="11" t="s">
        <v>11</v>
      </c>
      <c r="H949" s="11" t="s">
        <v>2</v>
      </c>
      <c r="I949" s="11"/>
      <c r="J949" s="10" t="s">
        <v>6</v>
      </c>
      <c r="K949" s="11" t="s">
        <v>11</v>
      </c>
      <c r="L949" s="11" t="s">
        <v>8</v>
      </c>
      <c r="M949" s="11" t="s">
        <v>17</v>
      </c>
      <c r="N949" s="144">
        <v>1</v>
      </c>
      <c r="O949" s="11"/>
      <c r="P949" s="22" t="s">
        <v>7</v>
      </c>
      <c r="Q949" s="79" t="s">
        <v>481</v>
      </c>
      <c r="R949" s="32">
        <v>146</v>
      </c>
      <c r="S949" s="32">
        <v>0</v>
      </c>
      <c r="T949" s="33">
        <f>R949+S949</f>
        <v>146</v>
      </c>
      <c r="U949" s="34">
        <v>-199.6</v>
      </c>
      <c r="V949" s="34">
        <v>92.23</v>
      </c>
      <c r="W949" s="143">
        <f t="shared" si="306"/>
        <v>0.6317123287671234</v>
      </c>
      <c r="X949" s="32"/>
      <c r="Y949" s="33">
        <v>146</v>
      </c>
      <c r="Z949" s="33">
        <v>146</v>
      </c>
      <c r="AA949" s="33">
        <v>146</v>
      </c>
      <c r="AB949" s="33">
        <v>146</v>
      </c>
      <c r="AE949" s="33"/>
      <c r="AF949" s="32">
        <v>199.6</v>
      </c>
      <c r="AG949" s="32"/>
      <c r="AH949" s="32">
        <v>55</v>
      </c>
      <c r="AI949" s="32">
        <v>64.75</v>
      </c>
      <c r="AJ949" s="67"/>
      <c r="AK949" s="32">
        <v>80</v>
      </c>
      <c r="AL949" s="32">
        <v>78.83</v>
      </c>
      <c r="AM949" s="32">
        <v>79</v>
      </c>
      <c r="AN949" s="32">
        <v>79</v>
      </c>
      <c r="AO949" s="32">
        <v>79</v>
      </c>
      <c r="AP949" s="32">
        <v>79</v>
      </c>
      <c r="AQ949" s="32">
        <v>79</v>
      </c>
      <c r="AR949" s="67">
        <v>79</v>
      </c>
      <c r="AS949" s="32">
        <v>62.08</v>
      </c>
      <c r="AT949" s="32">
        <v>79</v>
      </c>
      <c r="AU949" s="32">
        <v>63</v>
      </c>
      <c r="AV949" s="32"/>
      <c r="AW949" s="32"/>
      <c r="AX949" s="32"/>
      <c r="AY949" s="234"/>
      <c r="AZ949" s="32"/>
      <c r="BA949" s="32"/>
      <c r="BB949" s="32"/>
      <c r="BC949" s="234"/>
      <c r="BD949" s="234"/>
    </row>
    <row r="950" spans="1:60" s="112" customFormat="1" ht="15.75" customHeight="1" hidden="1">
      <c r="A950" s="12">
        <v>7</v>
      </c>
      <c r="B950" s="13">
        <v>2</v>
      </c>
      <c r="C950" s="13" t="s">
        <v>5</v>
      </c>
      <c r="D950" s="11" t="s">
        <v>3</v>
      </c>
      <c r="E950" s="388"/>
      <c r="F950" s="10" t="s">
        <v>76</v>
      </c>
      <c r="G950" s="11" t="s">
        <v>11</v>
      </c>
      <c r="H950" s="11" t="s">
        <v>2</v>
      </c>
      <c r="I950" s="11"/>
      <c r="J950" s="10" t="s">
        <v>6</v>
      </c>
      <c r="K950" s="11" t="s">
        <v>11</v>
      </c>
      <c r="L950" s="11" t="s">
        <v>8</v>
      </c>
      <c r="M950" s="11" t="s">
        <v>19</v>
      </c>
      <c r="N950" s="144">
        <v>1</v>
      </c>
      <c r="O950" s="11"/>
      <c r="P950" s="22" t="s">
        <v>7</v>
      </c>
      <c r="Q950" s="79" t="s">
        <v>482</v>
      </c>
      <c r="R950" s="32">
        <v>546</v>
      </c>
      <c r="S950" s="32">
        <v>0</v>
      </c>
      <c r="T950" s="33">
        <f>R950+S950</f>
        <v>546</v>
      </c>
      <c r="U950" s="34">
        <v>-402.9</v>
      </c>
      <c r="V950" s="34">
        <v>201.77</v>
      </c>
      <c r="W950" s="143">
        <f t="shared" si="306"/>
        <v>0.36954212454212454</v>
      </c>
      <c r="X950" s="32"/>
      <c r="Y950" s="33">
        <v>546</v>
      </c>
      <c r="Z950" s="33">
        <v>546</v>
      </c>
      <c r="AA950" s="33">
        <v>546</v>
      </c>
      <c r="AB950" s="33">
        <v>546</v>
      </c>
      <c r="AC950" s="4"/>
      <c r="AD950" s="4"/>
      <c r="AE950" s="33"/>
      <c r="AF950" s="32">
        <v>402.9</v>
      </c>
      <c r="AG950" s="32"/>
      <c r="AH950" s="32"/>
      <c r="AI950" s="32">
        <v>135.55</v>
      </c>
      <c r="AJ950" s="67"/>
      <c r="AK950" s="32">
        <v>110</v>
      </c>
      <c r="AL950" s="32">
        <v>122.86</v>
      </c>
      <c r="AM950" s="32">
        <v>123</v>
      </c>
      <c r="AN950" s="32">
        <v>123</v>
      </c>
      <c r="AO950" s="32">
        <v>123</v>
      </c>
      <c r="AP950" s="32">
        <v>123</v>
      </c>
      <c r="AQ950" s="32">
        <v>123</v>
      </c>
      <c r="AR950" s="67">
        <v>123</v>
      </c>
      <c r="AS950" s="32">
        <v>90.34</v>
      </c>
      <c r="AT950" s="32">
        <v>123</v>
      </c>
      <c r="AU950" s="32">
        <v>85</v>
      </c>
      <c r="AV950" s="32"/>
      <c r="AW950" s="32"/>
      <c r="AX950" s="32"/>
      <c r="AY950" s="234"/>
      <c r="AZ950" s="32"/>
      <c r="BA950" s="32"/>
      <c r="BB950" s="32"/>
      <c r="BC950" s="234"/>
      <c r="BD950" s="234"/>
      <c r="BE950" s="725"/>
      <c r="BF950" s="836"/>
      <c r="BG950" s="836"/>
      <c r="BH950" s="836"/>
    </row>
    <row r="951" spans="1:60" s="1" customFormat="1" ht="15.75" hidden="1">
      <c r="A951" s="12">
        <v>7</v>
      </c>
      <c r="B951" s="13">
        <v>2</v>
      </c>
      <c r="C951" s="13" t="s">
        <v>5</v>
      </c>
      <c r="D951" s="11" t="s">
        <v>3</v>
      </c>
      <c r="E951" s="189"/>
      <c r="F951" s="10" t="s">
        <v>76</v>
      </c>
      <c r="G951" s="11" t="s">
        <v>11</v>
      </c>
      <c r="H951" s="11" t="s">
        <v>2</v>
      </c>
      <c r="I951" s="11"/>
      <c r="J951" s="10" t="s">
        <v>6</v>
      </c>
      <c r="K951" s="11" t="s">
        <v>11</v>
      </c>
      <c r="L951" s="11" t="s">
        <v>8</v>
      </c>
      <c r="M951" s="11" t="s">
        <v>21</v>
      </c>
      <c r="N951" s="144">
        <v>1</v>
      </c>
      <c r="O951" s="11"/>
      <c r="P951" s="22" t="s">
        <v>7</v>
      </c>
      <c r="Q951" s="79" t="s">
        <v>483</v>
      </c>
      <c r="R951" s="32">
        <v>182</v>
      </c>
      <c r="S951" s="32">
        <v>0</v>
      </c>
      <c r="T951" s="33">
        <f>R951+S951</f>
        <v>182</v>
      </c>
      <c r="U951" s="34">
        <v>-133.5</v>
      </c>
      <c r="V951" s="34">
        <v>67.25</v>
      </c>
      <c r="W951" s="143">
        <f t="shared" si="306"/>
        <v>0.3695054945054945</v>
      </c>
      <c r="X951" s="32"/>
      <c r="Y951" s="33">
        <v>182</v>
      </c>
      <c r="Z951" s="33">
        <v>182</v>
      </c>
      <c r="AA951" s="33">
        <v>182</v>
      </c>
      <c r="AB951" s="33">
        <v>182</v>
      </c>
      <c r="AC951" s="4"/>
      <c r="AD951" s="4"/>
      <c r="AE951" s="33"/>
      <c r="AF951" s="32">
        <v>133.5</v>
      </c>
      <c r="AG951" s="32"/>
      <c r="AH951" s="32"/>
      <c r="AI951" s="32">
        <v>44.02</v>
      </c>
      <c r="AJ951" s="67"/>
      <c r="AK951" s="32">
        <v>35</v>
      </c>
      <c r="AL951" s="32">
        <v>35.87</v>
      </c>
      <c r="AM951" s="32">
        <v>36</v>
      </c>
      <c r="AN951" s="32">
        <v>36</v>
      </c>
      <c r="AO951" s="32">
        <v>36</v>
      </c>
      <c r="AP951" s="32">
        <v>36</v>
      </c>
      <c r="AQ951" s="32">
        <v>36</v>
      </c>
      <c r="AR951" s="67">
        <v>36</v>
      </c>
      <c r="AS951" s="32">
        <v>29.47</v>
      </c>
      <c r="AT951" s="32">
        <v>36</v>
      </c>
      <c r="AU951" s="32">
        <v>28</v>
      </c>
      <c r="AV951" s="32"/>
      <c r="AW951" s="32"/>
      <c r="AX951" s="32"/>
      <c r="AY951" s="234"/>
      <c r="AZ951" s="32"/>
      <c r="BA951" s="32"/>
      <c r="BB951" s="32"/>
      <c r="BC951" s="234"/>
      <c r="BD951" s="234"/>
      <c r="BE951" s="728"/>
      <c r="BF951" s="186"/>
      <c r="BG951" s="186"/>
      <c r="BH951" s="186"/>
    </row>
    <row r="952" spans="1:60" s="1" customFormat="1" ht="15.75" hidden="1">
      <c r="A952" s="12">
        <v>7</v>
      </c>
      <c r="B952" s="13">
        <v>2</v>
      </c>
      <c r="C952" s="13" t="s">
        <v>5</v>
      </c>
      <c r="D952" s="11" t="s">
        <v>3</v>
      </c>
      <c r="E952" s="388"/>
      <c r="F952" s="10" t="s">
        <v>76</v>
      </c>
      <c r="G952" s="11" t="s">
        <v>11</v>
      </c>
      <c r="H952" s="11" t="s">
        <v>2</v>
      </c>
      <c r="I952" s="11"/>
      <c r="J952" s="10" t="s">
        <v>6</v>
      </c>
      <c r="K952" s="11" t="s">
        <v>11</v>
      </c>
      <c r="L952" s="11" t="s">
        <v>8</v>
      </c>
      <c r="M952" s="11" t="s">
        <v>23</v>
      </c>
      <c r="N952" s="144">
        <v>1</v>
      </c>
      <c r="O952" s="11"/>
      <c r="P952" s="22" t="s">
        <v>7</v>
      </c>
      <c r="Q952" s="79" t="s">
        <v>484</v>
      </c>
      <c r="R952" s="32">
        <v>840</v>
      </c>
      <c r="S952" s="32">
        <v>0</v>
      </c>
      <c r="T952" s="33">
        <v>840</v>
      </c>
      <c r="U952" s="34">
        <v>-133.5</v>
      </c>
      <c r="V952" s="34">
        <v>545.29</v>
      </c>
      <c r="W952" s="143">
        <f t="shared" si="306"/>
        <v>0.6491547619047618</v>
      </c>
      <c r="X952" s="32"/>
      <c r="Y952" s="33">
        <v>840</v>
      </c>
      <c r="Z952" s="33">
        <v>840</v>
      </c>
      <c r="AA952" s="33">
        <v>840</v>
      </c>
      <c r="AB952" s="33">
        <v>840</v>
      </c>
      <c r="AC952" s="4"/>
      <c r="AD952" s="4"/>
      <c r="AE952" s="33"/>
      <c r="AF952" s="32">
        <v>838.2</v>
      </c>
      <c r="AG952" s="32"/>
      <c r="AH952" s="32"/>
      <c r="AI952" s="32">
        <v>319.99</v>
      </c>
      <c r="AJ952" s="67"/>
      <c r="AK952" s="32">
        <v>350</v>
      </c>
      <c r="AL952" s="32">
        <v>383.49</v>
      </c>
      <c r="AM952" s="32">
        <v>383</v>
      </c>
      <c r="AN952" s="32">
        <v>383</v>
      </c>
      <c r="AO952" s="32">
        <v>383</v>
      </c>
      <c r="AP952" s="32">
        <v>383</v>
      </c>
      <c r="AQ952" s="32">
        <v>383</v>
      </c>
      <c r="AR952" s="67">
        <v>383</v>
      </c>
      <c r="AS952" s="32">
        <v>291.9</v>
      </c>
      <c r="AT952" s="32">
        <v>383</v>
      </c>
      <c r="AU952" s="32">
        <v>316</v>
      </c>
      <c r="AV952" s="32"/>
      <c r="AW952" s="32"/>
      <c r="AX952" s="32"/>
      <c r="AY952" s="234"/>
      <c r="AZ952" s="32"/>
      <c r="BA952" s="32"/>
      <c r="BB952" s="32"/>
      <c r="BC952" s="234"/>
      <c r="BD952" s="234"/>
      <c r="BE952" s="728"/>
      <c r="BF952" s="186"/>
      <c r="BG952" s="186"/>
      <c r="BH952" s="186"/>
    </row>
    <row r="953" spans="1:60" s="1" customFormat="1" ht="15.75" hidden="1">
      <c r="A953" s="35">
        <v>9</v>
      </c>
      <c r="B953" s="36">
        <v>2</v>
      </c>
      <c r="C953" s="36" t="s">
        <v>11</v>
      </c>
      <c r="D953" s="37" t="s">
        <v>3</v>
      </c>
      <c r="E953" s="35"/>
      <c r="F953" s="38" t="s">
        <v>76</v>
      </c>
      <c r="G953" s="37" t="s">
        <v>11</v>
      </c>
      <c r="H953" s="37" t="s">
        <v>2</v>
      </c>
      <c r="I953" s="37"/>
      <c r="J953" s="38" t="s">
        <v>6</v>
      </c>
      <c r="K953" s="162">
        <v>2</v>
      </c>
      <c r="L953" s="37"/>
      <c r="M953" s="37"/>
      <c r="N953" s="37"/>
      <c r="O953" s="37"/>
      <c r="P953" s="39"/>
      <c r="Q953" s="82" t="s">
        <v>57</v>
      </c>
      <c r="R953" s="40">
        <v>50</v>
      </c>
      <c r="S953" s="40">
        <v>0</v>
      </c>
      <c r="T953" s="40">
        <v>50</v>
      </c>
      <c r="U953" s="41">
        <v>-23.5</v>
      </c>
      <c r="V953" s="41">
        <v>47.98</v>
      </c>
      <c r="W953" s="145">
        <f t="shared" si="306"/>
        <v>0.9595999999999999</v>
      </c>
      <c r="X953" s="40"/>
      <c r="Y953" s="40">
        <v>50</v>
      </c>
      <c r="Z953" s="40">
        <v>50</v>
      </c>
      <c r="AA953" s="40">
        <v>50</v>
      </c>
      <c r="AB953" s="40">
        <v>50</v>
      </c>
      <c r="AC953" s="42"/>
      <c r="AD953" s="42"/>
      <c r="AE953" s="40">
        <v>0</v>
      </c>
      <c r="AF953" s="40">
        <v>23.5</v>
      </c>
      <c r="AG953" s="40">
        <f>Z953+AE953</f>
        <v>50</v>
      </c>
      <c r="AH953" s="40">
        <f aca="true" t="shared" si="307" ref="AH953:AV953">SUM(AH945:AH952)</f>
        <v>55</v>
      </c>
      <c r="AI953" s="40">
        <f t="shared" si="307"/>
        <v>2009.58</v>
      </c>
      <c r="AJ953" s="40">
        <f t="shared" si="307"/>
        <v>0</v>
      </c>
      <c r="AK953" s="40">
        <f t="shared" si="307"/>
        <v>2035</v>
      </c>
      <c r="AL953" s="40">
        <f t="shared" si="307"/>
        <v>2182.3899999999994</v>
      </c>
      <c r="AM953" s="40">
        <f t="shared" si="307"/>
        <v>2183</v>
      </c>
      <c r="AN953" s="40">
        <f>SUM(AN945:AN952)</f>
        <v>2183</v>
      </c>
      <c r="AO953" s="40">
        <f>SUM(AO945:AO952)</f>
        <v>2183</v>
      </c>
      <c r="AP953" s="40">
        <f>SUM(AP945:AP952)</f>
        <v>2183</v>
      </c>
      <c r="AQ953" s="40">
        <f>SUM(AQ945:AQ952)</f>
        <v>2183</v>
      </c>
      <c r="AR953" s="177">
        <f t="shared" si="307"/>
        <v>2183</v>
      </c>
      <c r="AS953" s="40">
        <f t="shared" si="307"/>
        <v>1670.31</v>
      </c>
      <c r="AT953" s="40">
        <f t="shared" si="307"/>
        <v>2183</v>
      </c>
      <c r="AU953" s="40">
        <f>SUM(AU945:AU952)</f>
        <v>1748</v>
      </c>
      <c r="AV953" s="40">
        <f t="shared" si="307"/>
        <v>0</v>
      </c>
      <c r="AW953" s="40"/>
      <c r="AX953" s="40">
        <f aca="true" t="shared" si="308" ref="AX953:BD953">SUM(AX945:AX952)</f>
        <v>0</v>
      </c>
      <c r="AY953" s="234">
        <f t="shared" si="308"/>
        <v>0</v>
      </c>
      <c r="AZ953" s="40">
        <f t="shared" si="308"/>
        <v>0</v>
      </c>
      <c r="BA953" s="40">
        <f t="shared" si="308"/>
        <v>0</v>
      </c>
      <c r="BB953" s="40">
        <f t="shared" si="308"/>
        <v>0</v>
      </c>
      <c r="BC953" s="234">
        <f t="shared" si="308"/>
        <v>0</v>
      </c>
      <c r="BD953" s="40">
        <f t="shared" si="308"/>
        <v>0</v>
      </c>
      <c r="BE953" s="728"/>
      <c r="BF953" s="186"/>
      <c r="BG953" s="186"/>
      <c r="BH953" s="186"/>
    </row>
    <row r="954" spans="1:56" ht="15.75" customHeight="1" hidden="1">
      <c r="A954" s="12">
        <v>9</v>
      </c>
      <c r="B954" s="13">
        <v>2</v>
      </c>
      <c r="C954" s="13" t="s">
        <v>11</v>
      </c>
      <c r="D954" s="11" t="s">
        <v>3</v>
      </c>
      <c r="E954" s="388"/>
      <c r="F954" s="10" t="s">
        <v>76</v>
      </c>
      <c r="G954" s="11" t="s">
        <v>11</v>
      </c>
      <c r="H954" s="11" t="s">
        <v>2</v>
      </c>
      <c r="I954" s="11"/>
      <c r="J954" s="10" t="s">
        <v>6</v>
      </c>
      <c r="K954" s="11" t="s">
        <v>12</v>
      </c>
      <c r="L954" s="11" t="s">
        <v>12</v>
      </c>
      <c r="M954" s="11" t="s">
        <v>32</v>
      </c>
      <c r="N954" s="11" t="s">
        <v>5</v>
      </c>
      <c r="O954" s="11"/>
      <c r="P954" s="22" t="s">
        <v>7</v>
      </c>
      <c r="Q954" s="79" t="s">
        <v>394</v>
      </c>
      <c r="R954" s="32">
        <v>1300</v>
      </c>
      <c r="S954" s="32">
        <v>0</v>
      </c>
      <c r="T954" s="33">
        <v>1090</v>
      </c>
      <c r="U954" s="34">
        <v>-272.46</v>
      </c>
      <c r="V954" s="34">
        <v>430.1</v>
      </c>
      <c r="W954" s="143">
        <f t="shared" si="306"/>
        <v>0.3945871559633028</v>
      </c>
      <c r="X954" s="32"/>
      <c r="Y954" s="32">
        <v>1380</v>
      </c>
      <c r="Z954" s="32">
        <v>1380</v>
      </c>
      <c r="AA954" s="32">
        <v>1300</v>
      </c>
      <c r="AB954" s="32">
        <v>1300</v>
      </c>
      <c r="AE954" s="32"/>
      <c r="AF954" s="32">
        <v>272.46</v>
      </c>
      <c r="AG954" s="32">
        <f>Z954+AE954</f>
        <v>1380</v>
      </c>
      <c r="AH954" s="32">
        <v>1568.61</v>
      </c>
      <c r="AI954" s="32">
        <v>115.79</v>
      </c>
      <c r="AJ954" s="32">
        <f>AG954</f>
        <v>1380</v>
      </c>
      <c r="AK954" s="32">
        <v>840</v>
      </c>
      <c r="AL954" s="32">
        <v>916.63</v>
      </c>
      <c r="AM954" s="32">
        <v>400</v>
      </c>
      <c r="AN954" s="32">
        <v>400</v>
      </c>
      <c r="AO954" s="32">
        <v>400</v>
      </c>
      <c r="AP954" s="32">
        <v>400</v>
      </c>
      <c r="AQ954" s="32">
        <v>400</v>
      </c>
      <c r="AR954" s="67">
        <v>400</v>
      </c>
      <c r="AS954" s="32">
        <v>347.48</v>
      </c>
      <c r="AT954" s="32">
        <v>400</v>
      </c>
      <c r="AU954" s="32">
        <v>106.49</v>
      </c>
      <c r="AV954" s="32"/>
      <c r="AW954" s="32"/>
      <c r="AX954" s="32"/>
      <c r="AY954" s="234"/>
      <c r="AZ954" s="32"/>
      <c r="BA954" s="32"/>
      <c r="BB954" s="32"/>
      <c r="BC954" s="234"/>
      <c r="BD954" s="234"/>
    </row>
    <row r="955" spans="1:56" ht="15.75" hidden="1">
      <c r="A955" s="12"/>
      <c r="B955" s="13"/>
      <c r="C955" s="13"/>
      <c r="D955" s="11"/>
      <c r="E955" s="189"/>
      <c r="F955" s="10" t="s">
        <v>76</v>
      </c>
      <c r="G955" s="11" t="s">
        <v>11</v>
      </c>
      <c r="H955" s="11" t="s">
        <v>2</v>
      </c>
      <c r="I955" s="11"/>
      <c r="J955" s="10" t="s">
        <v>6</v>
      </c>
      <c r="K955" s="11" t="s">
        <v>12</v>
      </c>
      <c r="L955" s="11" t="s">
        <v>12</v>
      </c>
      <c r="M955" s="144" t="s">
        <v>13</v>
      </c>
      <c r="N955" s="11"/>
      <c r="O955" s="11"/>
      <c r="P955" s="22" t="s">
        <v>7</v>
      </c>
      <c r="Q955" s="79" t="s">
        <v>514</v>
      </c>
      <c r="R955" s="32"/>
      <c r="S955" s="32"/>
      <c r="T955" s="33"/>
      <c r="U955" s="34"/>
      <c r="V955" s="34"/>
      <c r="W955" s="143"/>
      <c r="X955" s="32"/>
      <c r="Y955" s="32"/>
      <c r="Z955" s="32"/>
      <c r="AA955" s="32"/>
      <c r="AB955" s="32"/>
      <c r="AE955" s="32"/>
      <c r="AF955" s="32"/>
      <c r="AG955" s="32"/>
      <c r="AH955" s="32"/>
      <c r="AI955" s="32"/>
      <c r="AJ955" s="67"/>
      <c r="AK955" s="32">
        <v>660</v>
      </c>
      <c r="AL955" s="32">
        <v>660</v>
      </c>
      <c r="AM955" s="32">
        <v>0</v>
      </c>
      <c r="AN955" s="32">
        <v>0</v>
      </c>
      <c r="AO955" s="32">
        <v>0</v>
      </c>
      <c r="AP955" s="32">
        <v>0</v>
      </c>
      <c r="AQ955" s="32">
        <v>0</v>
      </c>
      <c r="AR955" s="67">
        <v>0</v>
      </c>
      <c r="AS955" s="32"/>
      <c r="AT955" s="32"/>
      <c r="AU955" s="32"/>
      <c r="AV955" s="32"/>
      <c r="AW955" s="32"/>
      <c r="AX955" s="32"/>
      <c r="AY955" s="234"/>
      <c r="AZ955" s="32"/>
      <c r="BA955" s="32"/>
      <c r="BB955" s="32"/>
      <c r="BC955" s="234"/>
      <c r="BD955" s="234"/>
    </row>
    <row r="956" spans="1:60" s="511" customFormat="1" ht="15.75" hidden="1">
      <c r="A956" s="12">
        <v>9</v>
      </c>
      <c r="B956" s="13">
        <v>1</v>
      </c>
      <c r="C956" s="13"/>
      <c r="D956" s="11" t="s">
        <v>3</v>
      </c>
      <c r="E956" s="388"/>
      <c r="F956" s="10" t="s">
        <v>76</v>
      </c>
      <c r="G956" s="11" t="s">
        <v>11</v>
      </c>
      <c r="H956" s="11" t="s">
        <v>2</v>
      </c>
      <c r="I956" s="11"/>
      <c r="J956" s="10" t="s">
        <v>6</v>
      </c>
      <c r="K956" s="11" t="s">
        <v>12</v>
      </c>
      <c r="L956" s="11" t="s">
        <v>12</v>
      </c>
      <c r="M956" s="11" t="s">
        <v>34</v>
      </c>
      <c r="N956" s="11"/>
      <c r="O956" s="11"/>
      <c r="P956" s="22" t="s">
        <v>7</v>
      </c>
      <c r="Q956" s="79" t="s">
        <v>393</v>
      </c>
      <c r="R956" s="32">
        <v>0</v>
      </c>
      <c r="S956" s="32">
        <v>0</v>
      </c>
      <c r="T956" s="33">
        <v>0</v>
      </c>
      <c r="U956" s="34">
        <v>-321.35</v>
      </c>
      <c r="V956" s="34">
        <v>2</v>
      </c>
      <c r="W956" s="143" t="e">
        <f t="shared" si="306"/>
        <v>#DIV/0!</v>
      </c>
      <c r="X956" s="32"/>
      <c r="Y956" s="32">
        <v>0</v>
      </c>
      <c r="Z956" s="32">
        <v>0</v>
      </c>
      <c r="AA956" s="32">
        <v>0</v>
      </c>
      <c r="AB956" s="32">
        <v>0</v>
      </c>
      <c r="AC956" s="4"/>
      <c r="AD956" s="4"/>
      <c r="AE956" s="32"/>
      <c r="AF956" s="32"/>
      <c r="AG956" s="32">
        <f>Z956+AE956</f>
        <v>0</v>
      </c>
      <c r="AH956" s="32"/>
      <c r="AI956" s="32"/>
      <c r="AJ956" s="67">
        <f>AG956</f>
        <v>0</v>
      </c>
      <c r="AK956" s="32"/>
      <c r="AL956" s="32"/>
      <c r="AM956" s="32">
        <v>0</v>
      </c>
      <c r="AN956" s="32">
        <v>0</v>
      </c>
      <c r="AO956" s="32">
        <v>0</v>
      </c>
      <c r="AP956" s="32">
        <v>0</v>
      </c>
      <c r="AQ956" s="32"/>
      <c r="AR956" s="67">
        <v>0</v>
      </c>
      <c r="AS956" s="32"/>
      <c r="AT956" s="32"/>
      <c r="AU956" s="32"/>
      <c r="AV956" s="32"/>
      <c r="AW956" s="32"/>
      <c r="AX956" s="32"/>
      <c r="AY956" s="234"/>
      <c r="AZ956" s="32"/>
      <c r="BA956" s="32"/>
      <c r="BB956" s="32"/>
      <c r="BC956" s="234"/>
      <c r="BD956" s="234"/>
      <c r="BE956" s="737"/>
      <c r="BF956" s="512"/>
      <c r="BG956" s="512"/>
      <c r="BH956" s="512"/>
    </row>
    <row r="957" spans="1:56" ht="15.75" customHeight="1" hidden="1">
      <c r="A957" s="12">
        <v>9</v>
      </c>
      <c r="B957" s="13">
        <v>2</v>
      </c>
      <c r="C957" s="13" t="s">
        <v>11</v>
      </c>
      <c r="D957" s="11" t="s">
        <v>3</v>
      </c>
      <c r="E957" s="189"/>
      <c r="F957" s="10" t="s">
        <v>76</v>
      </c>
      <c r="G957" s="11" t="s">
        <v>11</v>
      </c>
      <c r="H957" s="11" t="s">
        <v>2</v>
      </c>
      <c r="I957" s="11"/>
      <c r="J957" s="10" t="s">
        <v>6</v>
      </c>
      <c r="K957" s="11" t="s">
        <v>12</v>
      </c>
      <c r="L957" s="11" t="s">
        <v>39</v>
      </c>
      <c r="M957" s="11" t="s">
        <v>19</v>
      </c>
      <c r="N957" s="11"/>
      <c r="O957" s="11"/>
      <c r="P957" s="22" t="s">
        <v>7</v>
      </c>
      <c r="Q957" s="79" t="s">
        <v>171</v>
      </c>
      <c r="R957" s="32">
        <v>200</v>
      </c>
      <c r="S957" s="32">
        <v>0</v>
      </c>
      <c r="T957" s="33">
        <v>410</v>
      </c>
      <c r="U957" s="34">
        <v>-200</v>
      </c>
      <c r="V957" s="34">
        <v>558</v>
      </c>
      <c r="W957" s="143">
        <f t="shared" si="306"/>
        <v>1.3609756097560977</v>
      </c>
      <c r="X957" s="32">
        <v>150</v>
      </c>
      <c r="Y957" s="32">
        <v>600</v>
      </c>
      <c r="Z957" s="32">
        <v>600</v>
      </c>
      <c r="AA957" s="32">
        <v>200</v>
      </c>
      <c r="AB957" s="32">
        <v>200</v>
      </c>
      <c r="AE957" s="32"/>
      <c r="AF957" s="32">
        <v>200</v>
      </c>
      <c r="AG957" s="32">
        <f>Z957+AE957</f>
        <v>600</v>
      </c>
      <c r="AH957" s="32"/>
      <c r="AI957" s="32">
        <v>518</v>
      </c>
      <c r="AJ957" s="67">
        <f>AG957</f>
        <v>600</v>
      </c>
      <c r="AK957" s="32">
        <v>272</v>
      </c>
      <c r="AL957" s="32">
        <v>271.5</v>
      </c>
      <c r="AM957" s="32">
        <v>300</v>
      </c>
      <c r="AN957" s="32">
        <v>300</v>
      </c>
      <c r="AO957" s="32">
        <v>300</v>
      </c>
      <c r="AP957" s="32">
        <v>300</v>
      </c>
      <c r="AQ957" s="32">
        <v>300</v>
      </c>
      <c r="AR957" s="67">
        <v>300</v>
      </c>
      <c r="AS957" s="32"/>
      <c r="AT957" s="32">
        <v>300</v>
      </c>
      <c r="AU957" s="32"/>
      <c r="AV957" s="32"/>
      <c r="AW957" s="32"/>
      <c r="AX957" s="32"/>
      <c r="AY957" s="234"/>
      <c r="AZ957" s="32"/>
      <c r="BA957" s="32"/>
      <c r="BB957" s="32"/>
      <c r="BC957" s="234"/>
      <c r="BD957" s="234"/>
    </row>
    <row r="958" spans="1:60" s="518" customFormat="1" ht="15.75" hidden="1">
      <c r="A958" s="159">
        <v>9</v>
      </c>
      <c r="B958" s="160">
        <v>2</v>
      </c>
      <c r="C958" s="160" t="s">
        <v>11</v>
      </c>
      <c r="D958" s="147" t="s">
        <v>3</v>
      </c>
      <c r="E958" s="388"/>
      <c r="F958" s="146" t="s">
        <v>76</v>
      </c>
      <c r="G958" s="147" t="s">
        <v>11</v>
      </c>
      <c r="H958" s="147" t="s">
        <v>2</v>
      </c>
      <c r="I958" s="147"/>
      <c r="J958" s="146" t="s">
        <v>6</v>
      </c>
      <c r="K958" s="147" t="s">
        <v>12</v>
      </c>
      <c r="L958" s="211">
        <v>5</v>
      </c>
      <c r="M958" s="147" t="s">
        <v>19</v>
      </c>
      <c r="N958" s="147"/>
      <c r="O958" s="147"/>
      <c r="P958" s="148" t="s">
        <v>7</v>
      </c>
      <c r="Q958" s="79" t="s">
        <v>486</v>
      </c>
      <c r="R958" s="32">
        <v>20</v>
      </c>
      <c r="S958" s="32">
        <v>0</v>
      </c>
      <c r="T958" s="32">
        <v>20</v>
      </c>
      <c r="U958" s="34">
        <v>-20</v>
      </c>
      <c r="V958" s="34">
        <f>U958*-1</f>
        <v>20</v>
      </c>
      <c r="W958" s="143">
        <f>V958/T958</f>
        <v>1</v>
      </c>
      <c r="X958" s="32"/>
      <c r="Y958" s="32">
        <v>20</v>
      </c>
      <c r="Z958" s="32">
        <v>20</v>
      </c>
      <c r="AA958" s="32">
        <v>20</v>
      </c>
      <c r="AB958" s="32">
        <v>20</v>
      </c>
      <c r="AC958" s="23"/>
      <c r="AD958" s="23"/>
      <c r="AE958" s="32"/>
      <c r="AF958" s="32">
        <v>20</v>
      </c>
      <c r="AG958" s="32"/>
      <c r="AH958" s="32"/>
      <c r="AI958" s="32">
        <v>597</v>
      </c>
      <c r="AJ958" s="67"/>
      <c r="AK958" s="32"/>
      <c r="AL958" s="32"/>
      <c r="AM958" s="32">
        <v>0</v>
      </c>
      <c r="AN958" s="32">
        <v>0</v>
      </c>
      <c r="AO958" s="32">
        <v>0</v>
      </c>
      <c r="AP958" s="32">
        <v>0</v>
      </c>
      <c r="AQ958" s="32">
        <v>0</v>
      </c>
      <c r="AR958" s="67">
        <v>0</v>
      </c>
      <c r="AS958" s="32"/>
      <c r="AT958" s="32"/>
      <c r="AU958" s="32"/>
      <c r="AV958" s="32"/>
      <c r="AW958" s="32"/>
      <c r="AX958" s="32"/>
      <c r="AY958" s="234"/>
      <c r="AZ958" s="32"/>
      <c r="BA958" s="32"/>
      <c r="BB958" s="32"/>
      <c r="BC958" s="234"/>
      <c r="BD958" s="234"/>
      <c r="BE958" s="741"/>
      <c r="BF958" s="519"/>
      <c r="BG958" s="519"/>
      <c r="BH958" s="519"/>
    </row>
    <row r="959" spans="1:60" s="23" customFormat="1" ht="15.75" customHeight="1" hidden="1">
      <c r="A959" s="159">
        <v>9</v>
      </c>
      <c r="B959" s="160">
        <v>2</v>
      </c>
      <c r="C959" s="160" t="s">
        <v>11</v>
      </c>
      <c r="D959" s="147" t="s">
        <v>3</v>
      </c>
      <c r="E959" s="189"/>
      <c r="F959" s="146" t="s">
        <v>76</v>
      </c>
      <c r="G959" s="147" t="s">
        <v>11</v>
      </c>
      <c r="H959" s="147" t="s">
        <v>2</v>
      </c>
      <c r="I959" s="147"/>
      <c r="J959" s="146" t="s">
        <v>6</v>
      </c>
      <c r="K959" s="147" t="s">
        <v>12</v>
      </c>
      <c r="L959" s="147" t="s">
        <v>24</v>
      </c>
      <c r="M959" s="147" t="s">
        <v>15</v>
      </c>
      <c r="N959" s="147"/>
      <c r="O959" s="147"/>
      <c r="P959" s="148" t="s">
        <v>7</v>
      </c>
      <c r="Q959" s="79" t="s">
        <v>172</v>
      </c>
      <c r="R959" s="32">
        <v>20</v>
      </c>
      <c r="S959" s="32">
        <v>0</v>
      </c>
      <c r="T959" s="32">
        <v>20</v>
      </c>
      <c r="U959" s="34">
        <v>-20</v>
      </c>
      <c r="V959" s="34">
        <f>U959*-1</f>
        <v>20</v>
      </c>
      <c r="W959" s="143">
        <f t="shared" si="306"/>
        <v>1</v>
      </c>
      <c r="X959" s="32"/>
      <c r="Y959" s="32">
        <v>20</v>
      </c>
      <c r="Z959" s="32">
        <v>20</v>
      </c>
      <c r="AA959" s="32">
        <v>20</v>
      </c>
      <c r="AB959" s="32">
        <v>20</v>
      </c>
      <c r="AE959" s="32"/>
      <c r="AF959" s="32">
        <v>20</v>
      </c>
      <c r="AG959" s="32">
        <f aca="true" t="shared" si="309" ref="AG959:AG964">Z959+AE959</f>
        <v>20</v>
      </c>
      <c r="AH959" s="32">
        <v>20</v>
      </c>
      <c r="AI959" s="32">
        <v>50</v>
      </c>
      <c r="AJ959" s="67">
        <f>AG959</f>
        <v>20</v>
      </c>
      <c r="AK959" s="32">
        <v>50</v>
      </c>
      <c r="AL959" s="32">
        <v>50</v>
      </c>
      <c r="AM959" s="32">
        <v>50</v>
      </c>
      <c r="AN959" s="32">
        <v>50</v>
      </c>
      <c r="AO959" s="32">
        <v>50</v>
      </c>
      <c r="AP959" s="32">
        <v>50</v>
      </c>
      <c r="AQ959" s="32">
        <v>50</v>
      </c>
      <c r="AR959" s="67">
        <v>50</v>
      </c>
      <c r="AS959" s="32">
        <v>50</v>
      </c>
      <c r="AT959" s="32">
        <v>50</v>
      </c>
      <c r="AU959" s="32">
        <v>50</v>
      </c>
      <c r="AV959" s="32"/>
      <c r="AW959" s="32"/>
      <c r="AX959" s="32"/>
      <c r="AY959" s="234"/>
      <c r="AZ959" s="32"/>
      <c r="BA959" s="32"/>
      <c r="BB959" s="32"/>
      <c r="BC959" s="234"/>
      <c r="BD959" s="234"/>
      <c r="BE959" s="734"/>
      <c r="BF959" s="70"/>
      <c r="BG959" s="70"/>
      <c r="BH959" s="70"/>
    </row>
    <row r="960" spans="1:60" s="511" customFormat="1" ht="15.75" hidden="1">
      <c r="A960" s="12">
        <v>9</v>
      </c>
      <c r="B960" s="13">
        <v>2</v>
      </c>
      <c r="C960" s="13" t="s">
        <v>11</v>
      </c>
      <c r="D960" s="11" t="s">
        <v>3</v>
      </c>
      <c r="E960" s="388"/>
      <c r="F960" s="10" t="s">
        <v>76</v>
      </c>
      <c r="G960" s="11" t="s">
        <v>11</v>
      </c>
      <c r="H960" s="11" t="s">
        <v>2</v>
      </c>
      <c r="I960" s="11"/>
      <c r="J960" s="10" t="s">
        <v>6</v>
      </c>
      <c r="K960" s="11" t="s">
        <v>12</v>
      </c>
      <c r="L960" s="11" t="s">
        <v>24</v>
      </c>
      <c r="M960" s="11" t="s">
        <v>19</v>
      </c>
      <c r="N960" s="11"/>
      <c r="O960" s="11"/>
      <c r="P960" s="22" t="s">
        <v>7</v>
      </c>
      <c r="Q960" s="79" t="s">
        <v>173</v>
      </c>
      <c r="R960" s="32">
        <v>0</v>
      </c>
      <c r="S960" s="32">
        <v>0</v>
      </c>
      <c r="T960" s="33">
        <v>0</v>
      </c>
      <c r="U960" s="34">
        <v>0</v>
      </c>
      <c r="V960" s="34">
        <v>3.7</v>
      </c>
      <c r="W960" s="143" t="e">
        <f t="shared" si="306"/>
        <v>#DIV/0!</v>
      </c>
      <c r="X960" s="32"/>
      <c r="Y960" s="32">
        <v>0</v>
      </c>
      <c r="Z960" s="32">
        <v>0</v>
      </c>
      <c r="AA960" s="32">
        <v>0</v>
      </c>
      <c r="AB960" s="32">
        <v>0</v>
      </c>
      <c r="AC960" s="4"/>
      <c r="AD960" s="4"/>
      <c r="AE960" s="32"/>
      <c r="AF960" s="32"/>
      <c r="AG960" s="32">
        <f t="shared" si="309"/>
        <v>0</v>
      </c>
      <c r="AH960" s="32"/>
      <c r="AI960" s="32">
        <v>1058</v>
      </c>
      <c r="AJ960" s="67">
        <f>AG960</f>
        <v>0</v>
      </c>
      <c r="AK960" s="32">
        <v>1420</v>
      </c>
      <c r="AL960" s="32">
        <v>1418.95</v>
      </c>
      <c r="AM960" s="32">
        <v>300</v>
      </c>
      <c r="AN960" s="32">
        <v>300</v>
      </c>
      <c r="AO960" s="32">
        <v>300</v>
      </c>
      <c r="AP960" s="32">
        <v>300</v>
      </c>
      <c r="AQ960" s="32">
        <v>300</v>
      </c>
      <c r="AR960" s="67">
        <v>400</v>
      </c>
      <c r="AS960" s="32">
        <v>581</v>
      </c>
      <c r="AT960" s="32">
        <v>600</v>
      </c>
      <c r="AU960" s="32">
        <v>1070</v>
      </c>
      <c r="AV960" s="32"/>
      <c r="AW960" s="32"/>
      <c r="AX960" s="32"/>
      <c r="AY960" s="234"/>
      <c r="AZ960" s="32"/>
      <c r="BA960" s="32"/>
      <c r="BB960" s="32"/>
      <c r="BC960" s="234"/>
      <c r="BD960" s="234"/>
      <c r="BE960" s="737"/>
      <c r="BF960" s="512"/>
      <c r="BG960" s="512"/>
      <c r="BH960" s="512"/>
    </row>
    <row r="961" spans="1:60" s="23" customFormat="1" ht="15.75" customHeight="1" hidden="1">
      <c r="A961" s="12">
        <v>9</v>
      </c>
      <c r="B961" s="13">
        <v>2</v>
      </c>
      <c r="C961" s="13" t="s">
        <v>11</v>
      </c>
      <c r="D961" s="11" t="s">
        <v>3</v>
      </c>
      <c r="E961" s="189"/>
      <c r="F961" s="10" t="s">
        <v>76</v>
      </c>
      <c r="G961" s="11" t="s">
        <v>11</v>
      </c>
      <c r="H961" s="11" t="s">
        <v>2</v>
      </c>
      <c r="I961" s="11"/>
      <c r="J961" s="10" t="s">
        <v>6</v>
      </c>
      <c r="K961" s="11" t="s">
        <v>12</v>
      </c>
      <c r="L961" s="11" t="s">
        <v>24</v>
      </c>
      <c r="M961" s="144" t="s">
        <v>23</v>
      </c>
      <c r="N961" s="11"/>
      <c r="O961" s="11"/>
      <c r="P961" s="22" t="s">
        <v>7</v>
      </c>
      <c r="Q961" s="79" t="s">
        <v>395</v>
      </c>
      <c r="R961" s="32">
        <v>0</v>
      </c>
      <c r="S961" s="32">
        <v>0</v>
      </c>
      <c r="T961" s="33">
        <v>0</v>
      </c>
      <c r="U961" s="34">
        <v>0</v>
      </c>
      <c r="V961" s="34">
        <v>1418.1</v>
      </c>
      <c r="W961" s="143" t="e">
        <f t="shared" si="306"/>
        <v>#DIV/0!</v>
      </c>
      <c r="X961" s="32">
        <v>1420</v>
      </c>
      <c r="Y961" s="32">
        <v>0</v>
      </c>
      <c r="Z961" s="32">
        <v>0</v>
      </c>
      <c r="AA961" s="32">
        <v>0</v>
      </c>
      <c r="AB961" s="32">
        <v>0</v>
      </c>
      <c r="AC961" s="4"/>
      <c r="AD961" s="4"/>
      <c r="AE961" s="32"/>
      <c r="AF961" s="32"/>
      <c r="AG961" s="32">
        <f t="shared" si="309"/>
        <v>0</v>
      </c>
      <c r="AH961" s="32"/>
      <c r="AI961" s="32"/>
      <c r="AJ961" s="67">
        <f>AG961</f>
        <v>0</v>
      </c>
      <c r="AK961" s="32">
        <v>108</v>
      </c>
      <c r="AL961" s="32">
        <v>108</v>
      </c>
      <c r="AM961" s="32">
        <v>0</v>
      </c>
      <c r="AN961" s="32">
        <v>0</v>
      </c>
      <c r="AO961" s="32">
        <v>0</v>
      </c>
      <c r="AP961" s="32">
        <v>0</v>
      </c>
      <c r="AQ961" s="32">
        <v>0</v>
      </c>
      <c r="AR961" s="67">
        <v>0</v>
      </c>
      <c r="AS961" s="32"/>
      <c r="AT961" s="32"/>
      <c r="AU961" s="32"/>
      <c r="AV961" s="32"/>
      <c r="AW961" s="32"/>
      <c r="AX961" s="32"/>
      <c r="AY961" s="234"/>
      <c r="AZ961" s="32"/>
      <c r="BA961" s="32"/>
      <c r="BB961" s="32"/>
      <c r="BC961" s="234"/>
      <c r="BD961" s="234"/>
      <c r="BE961" s="734"/>
      <c r="BF961" s="70"/>
      <c r="BG961" s="70"/>
      <c r="BH961" s="70"/>
    </row>
    <row r="962" spans="1:60" s="23" customFormat="1" ht="15.75" hidden="1">
      <c r="A962" s="12">
        <v>9</v>
      </c>
      <c r="B962" s="13">
        <v>2</v>
      </c>
      <c r="C962" s="13" t="s">
        <v>11</v>
      </c>
      <c r="D962" s="11" t="s">
        <v>3</v>
      </c>
      <c r="E962" s="388"/>
      <c r="F962" s="10" t="s">
        <v>76</v>
      </c>
      <c r="G962" s="11" t="s">
        <v>11</v>
      </c>
      <c r="H962" s="11" t="s">
        <v>2</v>
      </c>
      <c r="I962" s="11"/>
      <c r="J962" s="10" t="s">
        <v>6</v>
      </c>
      <c r="K962" s="11" t="s">
        <v>12</v>
      </c>
      <c r="L962" s="11" t="s">
        <v>24</v>
      </c>
      <c r="M962" s="144" t="s">
        <v>53</v>
      </c>
      <c r="N962" s="11"/>
      <c r="O962" s="11"/>
      <c r="P962" s="22" t="s">
        <v>7</v>
      </c>
      <c r="Q962" s="79" t="s">
        <v>566</v>
      </c>
      <c r="R962" s="32">
        <v>0</v>
      </c>
      <c r="S962" s="32">
        <v>0</v>
      </c>
      <c r="T962" s="33">
        <v>0</v>
      </c>
      <c r="U962" s="34">
        <v>0</v>
      </c>
      <c r="V962" s="34">
        <v>1136</v>
      </c>
      <c r="W962" s="143" t="e">
        <f t="shared" si="306"/>
        <v>#DIV/0!</v>
      </c>
      <c r="X962" s="32">
        <v>1140</v>
      </c>
      <c r="Y962" s="32">
        <v>0</v>
      </c>
      <c r="Z962" s="32">
        <v>0</v>
      </c>
      <c r="AA962" s="32">
        <v>0</v>
      </c>
      <c r="AB962" s="32">
        <v>0</v>
      </c>
      <c r="AC962" s="4"/>
      <c r="AD962" s="4"/>
      <c r="AE962" s="32"/>
      <c r="AF962" s="32"/>
      <c r="AG962" s="32">
        <f t="shared" si="309"/>
        <v>0</v>
      </c>
      <c r="AH962" s="32"/>
      <c r="AI962" s="32">
        <v>2030</v>
      </c>
      <c r="AJ962" s="67">
        <f>AG962</f>
        <v>0</v>
      </c>
      <c r="AK962" s="32">
        <v>3690</v>
      </c>
      <c r="AL962" s="32">
        <v>3690.1</v>
      </c>
      <c r="AM962" s="32">
        <v>3000</v>
      </c>
      <c r="AN962" s="32">
        <v>3850</v>
      </c>
      <c r="AO962" s="32">
        <v>3850</v>
      </c>
      <c r="AP962" s="32">
        <v>3850</v>
      </c>
      <c r="AQ962" s="32">
        <v>3850</v>
      </c>
      <c r="AR962" s="67">
        <v>3000</v>
      </c>
      <c r="AS962" s="32">
        <v>2922</v>
      </c>
      <c r="AT962" s="32">
        <v>3000</v>
      </c>
      <c r="AU962" s="32"/>
      <c r="AV962" s="32"/>
      <c r="AW962" s="32"/>
      <c r="AX962" s="32"/>
      <c r="AY962" s="234"/>
      <c r="AZ962" s="32"/>
      <c r="BA962" s="32"/>
      <c r="BB962" s="32"/>
      <c r="BC962" s="234"/>
      <c r="BD962" s="234"/>
      <c r="BE962" s="734"/>
      <c r="BF962" s="70"/>
      <c r="BG962" s="70"/>
      <c r="BH962" s="70"/>
    </row>
    <row r="963" spans="1:60" s="56" customFormat="1" ht="15.75" hidden="1">
      <c r="A963" s="12">
        <v>9</v>
      </c>
      <c r="B963" s="13">
        <v>2</v>
      </c>
      <c r="C963" s="13" t="s">
        <v>11</v>
      </c>
      <c r="D963" s="11" t="s">
        <v>3</v>
      </c>
      <c r="E963" s="189"/>
      <c r="F963" s="10" t="s">
        <v>76</v>
      </c>
      <c r="G963" s="11" t="s">
        <v>11</v>
      </c>
      <c r="H963" s="11" t="s">
        <v>2</v>
      </c>
      <c r="I963" s="11"/>
      <c r="J963" s="10" t="s">
        <v>6</v>
      </c>
      <c r="K963" s="11" t="s">
        <v>12</v>
      </c>
      <c r="L963" s="11" t="s">
        <v>24</v>
      </c>
      <c r="M963" s="144" t="s">
        <v>56</v>
      </c>
      <c r="N963" s="11"/>
      <c r="O963" s="11"/>
      <c r="P963" s="22" t="s">
        <v>7</v>
      </c>
      <c r="Q963" s="79" t="s">
        <v>396</v>
      </c>
      <c r="R963" s="32">
        <v>0</v>
      </c>
      <c r="S963" s="32">
        <v>0</v>
      </c>
      <c r="T963" s="33">
        <v>0</v>
      </c>
      <c r="U963" s="34">
        <v>0</v>
      </c>
      <c r="V963" s="34">
        <v>55.2</v>
      </c>
      <c r="W963" s="143" t="e">
        <f t="shared" si="306"/>
        <v>#DIV/0!</v>
      </c>
      <c r="X963" s="32">
        <v>55</v>
      </c>
      <c r="Y963" s="32">
        <v>0</v>
      </c>
      <c r="Z963" s="32">
        <v>0</v>
      </c>
      <c r="AA963" s="32">
        <v>0</v>
      </c>
      <c r="AB963" s="32">
        <v>0</v>
      </c>
      <c r="AC963" s="4"/>
      <c r="AD963" s="4"/>
      <c r="AE963" s="32"/>
      <c r="AF963" s="32"/>
      <c r="AG963" s="32">
        <f t="shared" si="309"/>
        <v>0</v>
      </c>
      <c r="AH963" s="32"/>
      <c r="AI963" s="32">
        <v>48.08</v>
      </c>
      <c r="AJ963" s="67">
        <f>AG963</f>
        <v>0</v>
      </c>
      <c r="AK963" s="32">
        <v>74</v>
      </c>
      <c r="AL963" s="32">
        <v>74.48</v>
      </c>
      <c r="AM963" s="32">
        <v>80</v>
      </c>
      <c r="AN963" s="32">
        <v>80</v>
      </c>
      <c r="AO963" s="32">
        <v>80</v>
      </c>
      <c r="AP963" s="32">
        <v>80</v>
      </c>
      <c r="AQ963" s="32">
        <v>80</v>
      </c>
      <c r="AR963" s="67">
        <v>80</v>
      </c>
      <c r="AS963" s="32">
        <v>48.77</v>
      </c>
      <c r="AT963" s="32">
        <v>80</v>
      </c>
      <c r="AU963" s="32"/>
      <c r="AV963" s="32"/>
      <c r="AW963" s="32"/>
      <c r="AX963" s="32"/>
      <c r="AY963" s="234"/>
      <c r="AZ963" s="32"/>
      <c r="BA963" s="32"/>
      <c r="BB963" s="32"/>
      <c r="BC963" s="234"/>
      <c r="BD963" s="234"/>
      <c r="BE963" s="736"/>
      <c r="BF963" s="179"/>
      <c r="BG963" s="179"/>
      <c r="BH963" s="179"/>
    </row>
    <row r="964" spans="1:56" ht="15.75" hidden="1">
      <c r="A964" s="12">
        <v>9</v>
      </c>
      <c r="B964" s="13">
        <v>2</v>
      </c>
      <c r="C964" s="13" t="s">
        <v>11</v>
      </c>
      <c r="D964" s="11" t="s">
        <v>3</v>
      </c>
      <c r="E964" s="388"/>
      <c r="F964" s="10" t="s">
        <v>76</v>
      </c>
      <c r="G964" s="11" t="s">
        <v>11</v>
      </c>
      <c r="H964" s="11" t="s">
        <v>2</v>
      </c>
      <c r="I964" s="11"/>
      <c r="J964" s="10" t="s">
        <v>6</v>
      </c>
      <c r="K964" s="11" t="s">
        <v>12</v>
      </c>
      <c r="L964" s="11" t="s">
        <v>24</v>
      </c>
      <c r="M964" s="11" t="s">
        <v>64</v>
      </c>
      <c r="N964" s="11" t="s">
        <v>5</v>
      </c>
      <c r="O964" s="11"/>
      <c r="P964" s="22" t="s">
        <v>7</v>
      </c>
      <c r="Q964" s="79" t="s">
        <v>174</v>
      </c>
      <c r="R964" s="32">
        <v>4600</v>
      </c>
      <c r="S964" s="32">
        <v>0</v>
      </c>
      <c r="T964" s="33">
        <v>6000</v>
      </c>
      <c r="U964" s="34">
        <v>-3189.5</v>
      </c>
      <c r="V964" s="34">
        <v>6069.7</v>
      </c>
      <c r="W964" s="143">
        <f t="shared" si="306"/>
        <v>1.0116166666666666</v>
      </c>
      <c r="X964" s="32">
        <v>1500</v>
      </c>
      <c r="Y964" s="32">
        <v>8500</v>
      </c>
      <c r="Z964" s="32">
        <v>8500</v>
      </c>
      <c r="AA964" s="32">
        <v>8500</v>
      </c>
      <c r="AB964" s="32">
        <v>8500</v>
      </c>
      <c r="AE964" s="32"/>
      <c r="AF964" s="32">
        <v>3189.5</v>
      </c>
      <c r="AG964" s="32">
        <f t="shared" si="309"/>
        <v>8500</v>
      </c>
      <c r="AH964" s="32">
        <v>6834.5</v>
      </c>
      <c r="AI964" s="32">
        <v>8118.73</v>
      </c>
      <c r="AJ964" s="67">
        <v>9500</v>
      </c>
      <c r="AK964" s="32">
        <v>11278</v>
      </c>
      <c r="AL964" s="32">
        <v>10184.88</v>
      </c>
      <c r="AM964" s="32">
        <v>8000</v>
      </c>
      <c r="AN964" s="32">
        <v>8000</v>
      </c>
      <c r="AO964" s="32">
        <v>8000</v>
      </c>
      <c r="AP964" s="32">
        <v>8000</v>
      </c>
      <c r="AQ964" s="32">
        <v>8000</v>
      </c>
      <c r="AR964" s="67">
        <v>10000</v>
      </c>
      <c r="AS964" s="32">
        <v>7772.5</v>
      </c>
      <c r="AT964" s="32">
        <v>7500</v>
      </c>
      <c r="AU964" s="32">
        <v>7843</v>
      </c>
      <c r="AV964" s="32"/>
      <c r="AW964" s="32"/>
      <c r="AX964" s="32"/>
      <c r="AY964" s="234"/>
      <c r="AZ964" s="32"/>
      <c r="BA964" s="32"/>
      <c r="BB964" s="32"/>
      <c r="BC964" s="234"/>
      <c r="BD964" s="234"/>
    </row>
    <row r="965" spans="1:60" s="263" customFormat="1" ht="15.75" hidden="1">
      <c r="A965" s="35">
        <v>9</v>
      </c>
      <c r="B965" s="36">
        <v>2</v>
      </c>
      <c r="C965" s="36" t="s">
        <v>11</v>
      </c>
      <c r="D965" s="37" t="s">
        <v>10</v>
      </c>
      <c r="E965" s="35"/>
      <c r="F965" s="38" t="s">
        <v>76</v>
      </c>
      <c r="G965" s="37" t="s">
        <v>11</v>
      </c>
      <c r="H965" s="37" t="s">
        <v>2</v>
      </c>
      <c r="I965" s="37"/>
      <c r="J965" s="38" t="s">
        <v>6</v>
      </c>
      <c r="K965" s="37" t="s">
        <v>12</v>
      </c>
      <c r="L965" s="37"/>
      <c r="M965" s="37"/>
      <c r="N965" s="37"/>
      <c r="O965" s="37"/>
      <c r="P965" s="39"/>
      <c r="Q965" s="84" t="s">
        <v>188</v>
      </c>
      <c r="R965" s="40">
        <f>SUM(R954:R964)</f>
        <v>6140</v>
      </c>
      <c r="S965" s="40">
        <f>SUM(S953:S964)</f>
        <v>0</v>
      </c>
      <c r="T965" s="40">
        <f>SUM(T954:T964)</f>
        <v>7540</v>
      </c>
      <c r="U965" s="40">
        <f>SUM(U954:U964)</f>
        <v>-4023.31</v>
      </c>
      <c r="V965" s="41">
        <f>SUM(V954:V964)</f>
        <v>9712.8</v>
      </c>
      <c r="W965" s="145">
        <f t="shared" si="306"/>
        <v>1.2881697612732095</v>
      </c>
      <c r="X965" s="40">
        <f>SUM(X954:X964)</f>
        <v>4265</v>
      </c>
      <c r="Y965" s="40">
        <f>SUM(Y954:Y964)</f>
        <v>10520</v>
      </c>
      <c r="Z965" s="40">
        <f>SUM(Z954:Z964)</f>
        <v>10520</v>
      </c>
      <c r="AA965" s="40">
        <f>SUM(AA954:AA964)</f>
        <v>10040</v>
      </c>
      <c r="AB965" s="40">
        <f>SUM(AB954:AB964)</f>
        <v>10040</v>
      </c>
      <c r="AC965" s="42"/>
      <c r="AD965" s="42"/>
      <c r="AE965" s="40">
        <f aca="true" t="shared" si="310" ref="AE965:AZ965">SUM(AE954:AE964)</f>
        <v>0</v>
      </c>
      <c r="AF965" s="40">
        <f t="shared" si="310"/>
        <v>3701.96</v>
      </c>
      <c r="AG965" s="40">
        <f t="shared" si="310"/>
        <v>10500</v>
      </c>
      <c r="AH965" s="40">
        <f t="shared" si="310"/>
        <v>8423.11</v>
      </c>
      <c r="AI965" s="40">
        <f>SUM(AI954:AI964)</f>
        <v>12535.599999999999</v>
      </c>
      <c r="AJ965" s="40">
        <f t="shared" si="310"/>
        <v>11500</v>
      </c>
      <c r="AK965" s="40">
        <f t="shared" si="310"/>
        <v>18392</v>
      </c>
      <c r="AL965" s="40">
        <f t="shared" si="310"/>
        <v>17374.54</v>
      </c>
      <c r="AM965" s="40">
        <f>SUM(AM954:AM964)</f>
        <v>12130</v>
      </c>
      <c r="AN965" s="40">
        <f>SUM(AN954:AN964)</f>
        <v>12980</v>
      </c>
      <c r="AO965" s="40">
        <f>SUM(AO954:AO964)</f>
        <v>12980</v>
      </c>
      <c r="AP965" s="40">
        <f>SUM(AP954:AP964)</f>
        <v>12980</v>
      </c>
      <c r="AQ965" s="40">
        <f>SUM(AQ954:AQ964)</f>
        <v>12980</v>
      </c>
      <c r="AR965" s="177">
        <f t="shared" si="310"/>
        <v>14230</v>
      </c>
      <c r="AS965" s="40">
        <f t="shared" si="310"/>
        <v>11721.75</v>
      </c>
      <c r="AT965" s="40">
        <f t="shared" si="310"/>
        <v>11930</v>
      </c>
      <c r="AU965" s="40">
        <f>SUM(AU954:AU964)</f>
        <v>9069.49</v>
      </c>
      <c r="AV965" s="40">
        <f t="shared" si="310"/>
        <v>0</v>
      </c>
      <c r="AW965" s="40"/>
      <c r="AX965" s="40">
        <f>SUM(AX954:AX964)</f>
        <v>0</v>
      </c>
      <c r="AY965" s="234">
        <f t="shared" si="310"/>
        <v>0</v>
      </c>
      <c r="AZ965" s="40">
        <f t="shared" si="310"/>
        <v>0</v>
      </c>
      <c r="BA965" s="40">
        <f>SUM(BA954:BA964)</f>
        <v>0</v>
      </c>
      <c r="BB965" s="40">
        <f>SUM(BB954:BB964)</f>
        <v>0</v>
      </c>
      <c r="BC965" s="234">
        <f>SUM(BC954:BC964)</f>
        <v>0</v>
      </c>
      <c r="BD965" s="40">
        <f>SUM(BD954:BD964)</f>
        <v>0</v>
      </c>
      <c r="BE965" s="745"/>
      <c r="BF965" s="841"/>
      <c r="BG965" s="841"/>
      <c r="BH965" s="841"/>
    </row>
    <row r="966" spans="1:56" ht="15.75" hidden="1">
      <c r="A966" s="51"/>
      <c r="B966" s="52"/>
      <c r="C966" s="52"/>
      <c r="D966" s="52"/>
      <c r="E966" s="388"/>
      <c r="F966" s="901" t="s">
        <v>186</v>
      </c>
      <c r="G966" s="902"/>
      <c r="H966" s="902"/>
      <c r="I966" s="903"/>
      <c r="J966" s="901" t="s">
        <v>283</v>
      </c>
      <c r="K966" s="902"/>
      <c r="L966" s="902"/>
      <c r="M966" s="902"/>
      <c r="N966" s="902"/>
      <c r="O966" s="902"/>
      <c r="P966" s="903"/>
      <c r="Q966" s="87" t="s">
        <v>284</v>
      </c>
      <c r="R966" s="54">
        <f>R965+R953</f>
        <v>6190</v>
      </c>
      <c r="S966" s="54">
        <f>S965</f>
        <v>0</v>
      </c>
      <c r="T966" s="54">
        <f>T965+T953</f>
        <v>7590</v>
      </c>
      <c r="U966" s="54">
        <f>U965+U953</f>
        <v>-4046.81</v>
      </c>
      <c r="V966" s="55">
        <f>V965+V953</f>
        <v>9760.779999999999</v>
      </c>
      <c r="W966" s="152">
        <f t="shared" si="306"/>
        <v>1.2860052700922264</v>
      </c>
      <c r="X966" s="54">
        <f>X965+X953</f>
        <v>4265</v>
      </c>
      <c r="Y966" s="54">
        <f>Y965+Y953</f>
        <v>10570</v>
      </c>
      <c r="Z966" s="54">
        <f>Z965+Z953</f>
        <v>10570</v>
      </c>
      <c r="AA966" s="54">
        <f>AA965+AA953</f>
        <v>10090</v>
      </c>
      <c r="AB966" s="54">
        <f>AB965+AB953</f>
        <v>10090</v>
      </c>
      <c r="AC966" s="2"/>
      <c r="AD966" s="2"/>
      <c r="AE966" s="54">
        <f aca="true" t="shared" si="311" ref="AE966:AZ966">AE965+AE953</f>
        <v>0</v>
      </c>
      <c r="AF966" s="54">
        <f t="shared" si="311"/>
        <v>3725.46</v>
      </c>
      <c r="AG966" s="54">
        <f t="shared" si="311"/>
        <v>10550</v>
      </c>
      <c r="AH966" s="54">
        <f t="shared" si="311"/>
        <v>8478.11</v>
      </c>
      <c r="AI966" s="64">
        <f>AI965+AI953</f>
        <v>14545.179999999998</v>
      </c>
      <c r="AJ966" s="64">
        <f t="shared" si="311"/>
        <v>11500</v>
      </c>
      <c r="AK966" s="64">
        <f t="shared" si="311"/>
        <v>20427</v>
      </c>
      <c r="AL966" s="64">
        <f t="shared" si="311"/>
        <v>19556.93</v>
      </c>
      <c r="AM966" s="64">
        <f>AM965+AM953</f>
        <v>14313</v>
      </c>
      <c r="AN966" s="64">
        <f>AN965+AN953</f>
        <v>15163</v>
      </c>
      <c r="AO966" s="64">
        <f>AO965+AO953</f>
        <v>15163</v>
      </c>
      <c r="AP966" s="64">
        <f>AP965+AP953</f>
        <v>15163</v>
      </c>
      <c r="AQ966" s="64">
        <f>AQ965+AQ953</f>
        <v>15163</v>
      </c>
      <c r="AR966" s="54">
        <f t="shared" si="311"/>
        <v>16413</v>
      </c>
      <c r="AS966" s="64">
        <f t="shared" si="311"/>
        <v>13392.06</v>
      </c>
      <c r="AT966" s="64">
        <f t="shared" si="311"/>
        <v>14113</v>
      </c>
      <c r="AU966" s="64">
        <f>AU965+AU953</f>
        <v>10817.49</v>
      </c>
      <c r="AV966" s="64">
        <f t="shared" si="311"/>
        <v>0</v>
      </c>
      <c r="AW966" s="64"/>
      <c r="AX966" s="183">
        <f>SUM(AX955:AX965)</f>
        <v>0</v>
      </c>
      <c r="AY966" s="234">
        <f t="shared" si="311"/>
        <v>0</v>
      </c>
      <c r="AZ966" s="64">
        <f t="shared" si="311"/>
        <v>0</v>
      </c>
      <c r="BA966" s="64">
        <f>BA965+BA953</f>
        <v>0</v>
      </c>
      <c r="BB966" s="64">
        <f>BB965+BB953</f>
        <v>0</v>
      </c>
      <c r="BC966" s="234">
        <f>BC965+BC953</f>
        <v>0</v>
      </c>
      <c r="BD966" s="64">
        <f>BD965+BD953</f>
        <v>0</v>
      </c>
    </row>
    <row r="967" spans="1:60" s="74" customFormat="1" ht="10.5" customHeight="1" hidden="1">
      <c r="A967" s="923"/>
      <c r="B967" s="923"/>
      <c r="C967" s="923"/>
      <c r="D967" s="923"/>
      <c r="E967" s="923"/>
      <c r="F967" s="923"/>
      <c r="G967" s="923"/>
      <c r="H967" s="923"/>
      <c r="I967" s="923"/>
      <c r="J967" s="923"/>
      <c r="K967" s="923"/>
      <c r="L967" s="923"/>
      <c r="M967" s="923"/>
      <c r="N967" s="923"/>
      <c r="O967" s="923"/>
      <c r="P967" s="923"/>
      <c r="Q967" s="923"/>
      <c r="R967" s="923"/>
      <c r="S967" s="923"/>
      <c r="T967" s="923"/>
      <c r="U967" s="923"/>
      <c r="V967" s="923"/>
      <c r="W967" s="923"/>
      <c r="X967" s="923"/>
      <c r="Y967" s="923"/>
      <c r="Z967" s="923"/>
      <c r="AA967" s="923"/>
      <c r="AB967" s="923"/>
      <c r="AC967" s="511"/>
      <c r="AD967" s="511"/>
      <c r="AE967" s="511"/>
      <c r="AF967" s="511"/>
      <c r="AG967" s="512"/>
      <c r="AH967" s="512"/>
      <c r="AI967" s="512"/>
      <c r="AJ967" s="513"/>
      <c r="AK967" s="513"/>
      <c r="AL967" s="512"/>
      <c r="AM967" s="512"/>
      <c r="AN967" s="512"/>
      <c r="AO967" s="512"/>
      <c r="AP967" s="512"/>
      <c r="AQ967" s="512"/>
      <c r="AR967" s="513"/>
      <c r="AS967" s="512"/>
      <c r="AT967" s="512"/>
      <c r="AU967" s="513"/>
      <c r="AV967" s="512"/>
      <c r="AW967" s="512"/>
      <c r="AX967" s="512"/>
      <c r="AY967" s="777"/>
      <c r="AZ967" s="512"/>
      <c r="BA967" s="519"/>
      <c r="BB967" s="519"/>
      <c r="BC967" s="777"/>
      <c r="BD967" s="512"/>
      <c r="BE967" s="726"/>
      <c r="BF967" s="185"/>
      <c r="BG967" s="185"/>
      <c r="BH967" s="185"/>
    </row>
    <row r="968" spans="1:60" s="17" customFormat="1" ht="18.75">
      <c r="A968" s="914"/>
      <c r="B968" s="914"/>
      <c r="C968" s="914"/>
      <c r="D968" s="914"/>
      <c r="E968" s="914"/>
      <c r="F968" s="914"/>
      <c r="G968" s="914"/>
      <c r="H968" s="914"/>
      <c r="I968" s="914"/>
      <c r="J968" s="892" t="s">
        <v>285</v>
      </c>
      <c r="K968" s="892"/>
      <c r="L968" s="892"/>
      <c r="M968" s="892"/>
      <c r="N968" s="892"/>
      <c r="O968" s="892"/>
      <c r="P968" s="892"/>
      <c r="Q968" s="112" t="s">
        <v>286</v>
      </c>
      <c r="R968" s="113"/>
      <c r="S968" s="113"/>
      <c r="T968" s="113"/>
      <c r="U968" s="114"/>
      <c r="V968" s="114"/>
      <c r="W968" s="114"/>
      <c r="X968" s="113"/>
      <c r="Y968" s="113"/>
      <c r="Z968" s="113"/>
      <c r="AA968" s="113"/>
      <c r="AB968" s="113"/>
      <c r="AC968" s="112"/>
      <c r="AD968" s="112"/>
      <c r="AE968" s="113"/>
      <c r="AF968" s="113"/>
      <c r="AG968" s="113"/>
      <c r="AH968" s="113"/>
      <c r="AI968" s="113"/>
      <c r="AJ968" s="113"/>
      <c r="AK968" s="113"/>
      <c r="AL968" s="203"/>
      <c r="AM968" s="203"/>
      <c r="AN968" s="203"/>
      <c r="AO968" s="203"/>
      <c r="AP968" s="203"/>
      <c r="AQ968" s="203"/>
      <c r="AR968" s="113"/>
      <c r="AS968" s="203"/>
      <c r="AT968" s="203"/>
      <c r="AU968" s="113"/>
      <c r="AV968" s="113"/>
      <c r="AW968" s="113"/>
      <c r="AX968" s="113"/>
      <c r="AY968" s="784"/>
      <c r="AZ968" s="113"/>
      <c r="BA968" s="113"/>
      <c r="BB968" s="113"/>
      <c r="BC968" s="784"/>
      <c r="BD968" s="113"/>
      <c r="BE968" s="29"/>
      <c r="BF968" s="188"/>
      <c r="BG968" s="188"/>
      <c r="BH968" s="188"/>
    </row>
    <row r="969" spans="1:60" s="1" customFormat="1" ht="10.5" customHeight="1">
      <c r="A969" s="580"/>
      <c r="B969" s="581"/>
      <c r="C969" s="581"/>
      <c r="D969" s="581"/>
      <c r="E969" s="566"/>
      <c r="F969" s="566"/>
      <c r="G969" s="566"/>
      <c r="H969" s="566"/>
      <c r="I969" s="566"/>
      <c r="J969" s="572"/>
      <c r="K969" s="572"/>
      <c r="L969" s="572"/>
      <c r="M969" s="572"/>
      <c r="N969" s="572"/>
      <c r="O969" s="572"/>
      <c r="P969" s="572"/>
      <c r="Q969" s="573"/>
      <c r="R969" s="505"/>
      <c r="S969" s="505"/>
      <c r="T969" s="505"/>
      <c r="U969" s="506"/>
      <c r="V969" s="506"/>
      <c r="W969" s="506"/>
      <c r="X969" s="505"/>
      <c r="Y969" s="505"/>
      <c r="Z969" s="505"/>
      <c r="AA969" s="505"/>
      <c r="AB969" s="505"/>
      <c r="AC969" s="569"/>
      <c r="AD969" s="569"/>
      <c r="AE969" s="505"/>
      <c r="AF969" s="505"/>
      <c r="AG969" s="505"/>
      <c r="AH969" s="505"/>
      <c r="AI969" s="505"/>
      <c r="AJ969" s="505"/>
      <c r="AK969" s="505"/>
      <c r="AL969" s="508"/>
      <c r="AM969" s="508"/>
      <c r="AN969" s="508"/>
      <c r="AO969" s="508"/>
      <c r="AP969" s="508"/>
      <c r="AQ969" s="508"/>
      <c r="AR969" s="505"/>
      <c r="AS969" s="508"/>
      <c r="AT969" s="508"/>
      <c r="AU969" s="505"/>
      <c r="AV969" s="505"/>
      <c r="AW969" s="505"/>
      <c r="AX969" s="505"/>
      <c r="AY969" s="775"/>
      <c r="AZ969" s="505"/>
      <c r="BA969" s="505"/>
      <c r="BB969" s="505"/>
      <c r="BC969" s="775"/>
      <c r="BD969" s="505"/>
      <c r="BE969" s="728"/>
      <c r="BF969" s="186"/>
      <c r="BG969" s="186"/>
      <c r="BH969" s="186"/>
    </row>
    <row r="970" spans="1:60" s="1" customFormat="1" ht="15.75" customHeight="1">
      <c r="A970" s="107"/>
      <c r="B970" s="26"/>
      <c r="C970" s="26"/>
      <c r="D970" s="26"/>
      <c r="E970" s="29"/>
      <c r="F970" s="95" t="s">
        <v>312</v>
      </c>
      <c r="G970" s="29"/>
      <c r="H970" s="29"/>
      <c r="I970" s="29"/>
      <c r="J970" s="27"/>
      <c r="K970" s="27"/>
      <c r="L970" s="27"/>
      <c r="M970" s="894" t="s">
        <v>602</v>
      </c>
      <c r="N970" s="894"/>
      <c r="O970" s="894"/>
      <c r="P970" s="894"/>
      <c r="Q970" s="894"/>
      <c r="R970" s="894"/>
      <c r="S970" s="894"/>
      <c r="T970" s="894"/>
      <c r="U970" s="894"/>
      <c r="V970" s="894"/>
      <c r="W970" s="894"/>
      <c r="X970" s="894"/>
      <c r="Y970" s="894"/>
      <c r="Z970" s="894"/>
      <c r="AA970" s="894"/>
      <c r="AB970" s="894"/>
      <c r="AC970" s="894"/>
      <c r="AD970" s="894"/>
      <c r="AE970" s="894"/>
      <c r="AF970" s="894"/>
      <c r="AG970" s="894"/>
      <c r="AH970" s="894"/>
      <c r="AI970" s="894"/>
      <c r="AJ970" s="894"/>
      <c r="AK970" s="894"/>
      <c r="AL970" s="894"/>
      <c r="AM970" s="894"/>
      <c r="AN970" s="894"/>
      <c r="AO970" s="894"/>
      <c r="AP970" s="894"/>
      <c r="AQ970" s="894"/>
      <c r="AR970" s="894"/>
      <c r="AS970" s="495"/>
      <c r="AT970" s="495"/>
      <c r="AU970" s="495"/>
      <c r="AY970" s="776"/>
      <c r="BA970" s="251"/>
      <c r="BB970" s="251"/>
      <c r="BC970" s="776"/>
      <c r="BE970" s="728"/>
      <c r="BF970" s="186"/>
      <c r="BG970" s="186"/>
      <c r="BH970" s="186"/>
    </row>
    <row r="971" spans="1:60" s="569" customFormat="1" ht="12" customHeight="1" thickBot="1">
      <c r="A971" s="576"/>
      <c r="B971" s="553"/>
      <c r="C971" s="553"/>
      <c r="D971" s="553"/>
      <c r="E971" s="502"/>
      <c r="F971" s="502"/>
      <c r="G971" s="502"/>
      <c r="H971" s="502"/>
      <c r="I971" s="502"/>
      <c r="J971" s="503"/>
      <c r="K971" s="503"/>
      <c r="L971" s="503"/>
      <c r="M971" s="924"/>
      <c r="N971" s="924"/>
      <c r="O971" s="924"/>
      <c r="P971" s="924"/>
      <c r="Q971" s="924"/>
      <c r="R971" s="924"/>
      <c r="S971" s="924"/>
      <c r="T971" s="924"/>
      <c r="U971" s="924"/>
      <c r="V971" s="924"/>
      <c r="W971" s="924"/>
      <c r="X971" s="924"/>
      <c r="Y971" s="924"/>
      <c r="Z971" s="924"/>
      <c r="AA971" s="924"/>
      <c r="AB971" s="924"/>
      <c r="AC971" s="507"/>
      <c r="AD971" s="507"/>
      <c r="AE971" s="507"/>
      <c r="AF971" s="507"/>
      <c r="AG971" s="515"/>
      <c r="AH971" s="515"/>
      <c r="AI971" s="515"/>
      <c r="AJ971" s="515"/>
      <c r="AK971" s="515"/>
      <c r="AL971" s="516"/>
      <c r="AM971" s="516"/>
      <c r="AN971" s="516"/>
      <c r="AO971" s="516"/>
      <c r="AP971" s="517"/>
      <c r="AQ971" s="509"/>
      <c r="AR971" s="515"/>
      <c r="AS971" s="516"/>
      <c r="AT971" s="516"/>
      <c r="AU971" s="515"/>
      <c r="AV971" s="515"/>
      <c r="AW971" s="515"/>
      <c r="AX971" s="515"/>
      <c r="AY971" s="779"/>
      <c r="AZ971" s="515"/>
      <c r="BA971" s="582"/>
      <c r="BB971" s="582"/>
      <c r="BC971" s="779"/>
      <c r="BD971" s="515"/>
      <c r="BE971" s="746"/>
      <c r="BF971" s="582"/>
      <c r="BG971" s="582"/>
      <c r="BH971" s="582"/>
    </row>
    <row r="972" spans="1:60" ht="39" customHeight="1" thickBot="1">
      <c r="A972" s="886" t="s">
        <v>0</v>
      </c>
      <c r="B972" s="886"/>
      <c r="C972" s="886"/>
      <c r="D972" s="10" t="s">
        <v>1</v>
      </c>
      <c r="E972" s="412" t="s">
        <v>574</v>
      </c>
      <c r="F972" s="887" t="s">
        <v>196</v>
      </c>
      <c r="G972" s="888"/>
      <c r="H972" s="888"/>
      <c r="I972" s="889"/>
      <c r="J972" s="890" t="s">
        <v>195</v>
      </c>
      <c r="K972" s="888"/>
      <c r="L972" s="888"/>
      <c r="M972" s="888"/>
      <c r="N972" s="888"/>
      <c r="O972" s="891"/>
      <c r="P972" s="414" t="s">
        <v>311</v>
      </c>
      <c r="Q972" s="413" t="s">
        <v>302</v>
      </c>
      <c r="R972" s="408" t="s">
        <v>377</v>
      </c>
      <c r="S972" s="408" t="s">
        <v>179</v>
      </c>
      <c r="T972" s="408" t="s">
        <v>378</v>
      </c>
      <c r="U972" s="409" t="s">
        <v>180</v>
      </c>
      <c r="V972" s="409" t="s">
        <v>379</v>
      </c>
      <c r="W972" s="409" t="s">
        <v>381</v>
      </c>
      <c r="X972" s="408"/>
      <c r="Y972" s="408" t="s">
        <v>421</v>
      </c>
      <c r="Z972" s="410" t="s">
        <v>427</v>
      </c>
      <c r="AA972" s="408" t="s">
        <v>181</v>
      </c>
      <c r="AB972" s="408" t="s">
        <v>380</v>
      </c>
      <c r="AC972" s="411"/>
      <c r="AD972" s="411"/>
      <c r="AE972" s="410" t="s">
        <v>422</v>
      </c>
      <c r="AF972" s="410" t="s">
        <v>437</v>
      </c>
      <c r="AG972" s="410" t="s">
        <v>436</v>
      </c>
      <c r="AH972" s="415" t="s">
        <v>434</v>
      </c>
      <c r="AI972" s="417" t="s">
        <v>465</v>
      </c>
      <c r="AJ972" s="416" t="s">
        <v>435</v>
      </c>
      <c r="AK972" s="410" t="s">
        <v>507</v>
      </c>
      <c r="AL972" s="415" t="s">
        <v>506</v>
      </c>
      <c r="AM972" s="417" t="s">
        <v>571</v>
      </c>
      <c r="AN972" s="427" t="s">
        <v>577</v>
      </c>
      <c r="AO972" s="417" t="s">
        <v>583</v>
      </c>
      <c r="AP972" s="428" t="s">
        <v>591</v>
      </c>
      <c r="AQ972" s="428" t="s">
        <v>644</v>
      </c>
      <c r="AR972" s="426" t="s">
        <v>650</v>
      </c>
      <c r="AS972" s="417" t="s">
        <v>657</v>
      </c>
      <c r="AT972" s="632" t="s">
        <v>732</v>
      </c>
      <c r="AU972" s="640" t="s">
        <v>850</v>
      </c>
      <c r="AV972" s="640" t="s">
        <v>849</v>
      </c>
      <c r="AW972" s="646" t="s">
        <v>785</v>
      </c>
      <c r="AX972" s="498" t="s">
        <v>758</v>
      </c>
      <c r="AY972" s="766" t="s">
        <v>801</v>
      </c>
      <c r="AZ972" s="767" t="s">
        <v>605</v>
      </c>
      <c r="BA972" s="768" t="s">
        <v>781</v>
      </c>
      <c r="BB972" s="768" t="s">
        <v>782</v>
      </c>
      <c r="BC972" s="766" t="s">
        <v>889</v>
      </c>
      <c r="BD972" s="714" t="s">
        <v>843</v>
      </c>
      <c r="BE972" s="714" t="s">
        <v>836</v>
      </c>
      <c r="BF972" s="816" t="s">
        <v>852</v>
      </c>
      <c r="BG972" s="640" t="s">
        <v>853</v>
      </c>
      <c r="BH972" s="766" t="s">
        <v>854</v>
      </c>
    </row>
    <row r="973" spans="1:60" s="569" customFormat="1" ht="15.75" customHeight="1">
      <c r="A973" s="159">
        <v>9</v>
      </c>
      <c r="B973" s="160">
        <v>2</v>
      </c>
      <c r="C973" s="160" t="s">
        <v>12</v>
      </c>
      <c r="D973" s="147" t="s">
        <v>3</v>
      </c>
      <c r="E973" s="388">
        <v>529</v>
      </c>
      <c r="F973" s="146" t="s">
        <v>76</v>
      </c>
      <c r="G973" s="147" t="s">
        <v>11</v>
      </c>
      <c r="H973" s="147" t="s">
        <v>2</v>
      </c>
      <c r="I973" s="147"/>
      <c r="J973" s="146" t="s">
        <v>6</v>
      </c>
      <c r="K973" s="147" t="s">
        <v>11</v>
      </c>
      <c r="L973" s="147" t="s">
        <v>8</v>
      </c>
      <c r="M973" s="172" t="s">
        <v>15</v>
      </c>
      <c r="N973" s="147"/>
      <c r="O973" s="147"/>
      <c r="P973" s="148" t="s">
        <v>7</v>
      </c>
      <c r="Q973" s="79" t="s">
        <v>487</v>
      </c>
      <c r="R973" s="32">
        <v>30</v>
      </c>
      <c r="S973" s="32">
        <v>0</v>
      </c>
      <c r="T973" s="32">
        <v>30</v>
      </c>
      <c r="U973" s="34">
        <v>-29.9</v>
      </c>
      <c r="V973" s="34">
        <v>21.55</v>
      </c>
      <c r="W973" s="143">
        <f>V973/T973</f>
        <v>0.7183333333333334</v>
      </c>
      <c r="X973" s="32"/>
      <c r="Y973" s="32">
        <v>30</v>
      </c>
      <c r="Z973" s="32">
        <v>30</v>
      </c>
      <c r="AA973" s="32">
        <v>30</v>
      </c>
      <c r="AB973" s="32">
        <v>30</v>
      </c>
      <c r="AC973" s="23"/>
      <c r="AD973" s="23"/>
      <c r="AE973" s="32"/>
      <c r="AF973" s="32">
        <v>29.9</v>
      </c>
      <c r="AG973" s="32"/>
      <c r="AH973" s="32"/>
      <c r="AI973" s="32">
        <v>478.85</v>
      </c>
      <c r="AJ973" s="67">
        <v>800</v>
      </c>
      <c r="AK973" s="32">
        <v>480</v>
      </c>
      <c r="AL973" s="32">
        <v>510.19</v>
      </c>
      <c r="AM973" s="32">
        <v>242</v>
      </c>
      <c r="AN973" s="32">
        <v>242</v>
      </c>
      <c r="AO973" s="32">
        <v>242</v>
      </c>
      <c r="AP973" s="32">
        <v>242</v>
      </c>
      <c r="AQ973" s="32">
        <v>242</v>
      </c>
      <c r="AR973" s="67">
        <v>242</v>
      </c>
      <c r="AS973" s="32">
        <v>291.03</v>
      </c>
      <c r="AT973" s="32">
        <v>242</v>
      </c>
      <c r="AU973" s="32">
        <v>287</v>
      </c>
      <c r="AV973" s="32">
        <v>264.56</v>
      </c>
      <c r="AW973" s="682">
        <v>88.2</v>
      </c>
      <c r="AX973" s="32">
        <v>164.61</v>
      </c>
      <c r="AY973" s="234">
        <v>300</v>
      </c>
      <c r="AZ973" s="32">
        <v>300</v>
      </c>
      <c r="BA973" s="32">
        <v>300</v>
      </c>
      <c r="BB973" s="32">
        <v>300</v>
      </c>
      <c r="BC973" s="234">
        <v>300</v>
      </c>
      <c r="BD973" s="234">
        <v>209.29</v>
      </c>
      <c r="BE973" s="731">
        <f aca="true" t="shared" si="312" ref="BE973:BE978">BD973/BC973*100</f>
        <v>69.76333333333334</v>
      </c>
      <c r="BF973" s="824">
        <v>300</v>
      </c>
      <c r="BG973" s="119">
        <v>300</v>
      </c>
      <c r="BH973" s="119">
        <v>300</v>
      </c>
    </row>
    <row r="974" spans="1:60" s="251" customFormat="1" ht="15.75" customHeight="1">
      <c r="A974" s="159">
        <v>9</v>
      </c>
      <c r="B974" s="160">
        <v>2</v>
      </c>
      <c r="C974" s="160" t="s">
        <v>12</v>
      </c>
      <c r="D974" s="147" t="s">
        <v>3</v>
      </c>
      <c r="E974" s="388">
        <v>530</v>
      </c>
      <c r="F974" s="146" t="s">
        <v>76</v>
      </c>
      <c r="G974" s="147" t="s">
        <v>11</v>
      </c>
      <c r="H974" s="147" t="s">
        <v>2</v>
      </c>
      <c r="I974" s="147"/>
      <c r="J974" s="146" t="s">
        <v>6</v>
      </c>
      <c r="K974" s="147" t="s">
        <v>11</v>
      </c>
      <c r="L974" s="147" t="s">
        <v>8</v>
      </c>
      <c r="M974" s="172" t="s">
        <v>17</v>
      </c>
      <c r="N974" s="147"/>
      <c r="O974" s="147"/>
      <c r="P974" s="148" t="s">
        <v>7</v>
      </c>
      <c r="Q974" s="79" t="s">
        <v>175</v>
      </c>
      <c r="R974" s="32">
        <v>30</v>
      </c>
      <c r="S974" s="32">
        <v>0</v>
      </c>
      <c r="T974" s="32">
        <v>30</v>
      </c>
      <c r="U974" s="34">
        <v>-29.9</v>
      </c>
      <c r="V974" s="34">
        <v>21.55</v>
      </c>
      <c r="W974" s="143">
        <f>V974/T974</f>
        <v>0.7183333333333334</v>
      </c>
      <c r="X974" s="32"/>
      <c r="Y974" s="32">
        <v>30</v>
      </c>
      <c r="Z974" s="32">
        <v>30</v>
      </c>
      <c r="AA974" s="32">
        <v>30</v>
      </c>
      <c r="AB974" s="32">
        <v>30</v>
      </c>
      <c r="AC974" s="23"/>
      <c r="AD974" s="23"/>
      <c r="AE974" s="32"/>
      <c r="AF974" s="32">
        <v>29.9</v>
      </c>
      <c r="AG974" s="32">
        <f>Z974+AE974</f>
        <v>30</v>
      </c>
      <c r="AH974" s="32">
        <v>28.61</v>
      </c>
      <c r="AI974" s="32">
        <v>27.23</v>
      </c>
      <c r="AJ974" s="67">
        <v>800</v>
      </c>
      <c r="AK974" s="32">
        <v>30</v>
      </c>
      <c r="AL974" s="32">
        <v>29.02</v>
      </c>
      <c r="AM974" s="32">
        <v>14</v>
      </c>
      <c r="AN974" s="32">
        <v>14</v>
      </c>
      <c r="AO974" s="32">
        <v>14</v>
      </c>
      <c r="AP974" s="32">
        <v>14</v>
      </c>
      <c r="AQ974" s="32">
        <v>14</v>
      </c>
      <c r="AR974" s="67">
        <v>14</v>
      </c>
      <c r="AS974" s="32">
        <v>16.57</v>
      </c>
      <c r="AT974" s="32">
        <v>14</v>
      </c>
      <c r="AU974" s="32">
        <v>16</v>
      </c>
      <c r="AV974" s="32">
        <v>15.05</v>
      </c>
      <c r="AW974" s="682">
        <v>75.3</v>
      </c>
      <c r="AX974" s="32">
        <v>9.36</v>
      </c>
      <c r="AY974" s="234">
        <v>20</v>
      </c>
      <c r="AZ974" s="32">
        <v>20</v>
      </c>
      <c r="BA974" s="32">
        <v>20</v>
      </c>
      <c r="BB974" s="32">
        <v>20</v>
      </c>
      <c r="BC974" s="234">
        <v>20</v>
      </c>
      <c r="BD974" s="234">
        <v>11.91</v>
      </c>
      <c r="BE974" s="731">
        <f t="shared" si="312"/>
        <v>59.550000000000004</v>
      </c>
      <c r="BF974" s="822">
        <v>20</v>
      </c>
      <c r="BG974" s="32">
        <v>20</v>
      </c>
      <c r="BH974" s="119">
        <v>20</v>
      </c>
    </row>
    <row r="975" spans="1:60" s="251" customFormat="1" ht="15.75" customHeight="1">
      <c r="A975" s="12">
        <v>9</v>
      </c>
      <c r="B975" s="13">
        <v>2</v>
      </c>
      <c r="C975" s="13" t="s">
        <v>12</v>
      </c>
      <c r="D975" s="11" t="s">
        <v>3</v>
      </c>
      <c r="E975" s="388">
        <v>531</v>
      </c>
      <c r="F975" s="10" t="s">
        <v>76</v>
      </c>
      <c r="G975" s="11" t="s">
        <v>11</v>
      </c>
      <c r="H975" s="11" t="s">
        <v>2</v>
      </c>
      <c r="I975" s="11"/>
      <c r="J975" s="10" t="s">
        <v>6</v>
      </c>
      <c r="K975" s="11" t="s">
        <v>11</v>
      </c>
      <c r="L975" s="11" t="s">
        <v>8</v>
      </c>
      <c r="M975" s="144" t="s">
        <v>23</v>
      </c>
      <c r="N975" s="11"/>
      <c r="O975" s="11"/>
      <c r="P975" s="22" t="s">
        <v>7</v>
      </c>
      <c r="Q975" s="79" t="s">
        <v>488</v>
      </c>
      <c r="R975" s="32">
        <v>30</v>
      </c>
      <c r="S975" s="32">
        <v>0</v>
      </c>
      <c r="T975" s="33">
        <v>30</v>
      </c>
      <c r="U975" s="34">
        <v>-29.9</v>
      </c>
      <c r="V975" s="34">
        <v>21.55</v>
      </c>
      <c r="W975" s="143">
        <f>V975/T975</f>
        <v>0.7183333333333334</v>
      </c>
      <c r="X975" s="32"/>
      <c r="Y975" s="32">
        <v>30</v>
      </c>
      <c r="Z975" s="32">
        <v>30</v>
      </c>
      <c r="AA975" s="32">
        <v>30</v>
      </c>
      <c r="AB975" s="32">
        <v>30</v>
      </c>
      <c r="AC975" s="4"/>
      <c r="AD975" s="4"/>
      <c r="AE975" s="32"/>
      <c r="AF975" s="32">
        <v>29.9</v>
      </c>
      <c r="AG975" s="32"/>
      <c r="AH975" s="32"/>
      <c r="AI975" s="32">
        <v>162.44</v>
      </c>
      <c r="AJ975" s="67">
        <v>800</v>
      </c>
      <c r="AK975" s="32">
        <v>170</v>
      </c>
      <c r="AL975" s="32">
        <v>173.06</v>
      </c>
      <c r="AM975" s="32">
        <v>82</v>
      </c>
      <c r="AN975" s="32">
        <v>82</v>
      </c>
      <c r="AO975" s="32">
        <v>82</v>
      </c>
      <c r="AP975" s="32">
        <v>82</v>
      </c>
      <c r="AQ975" s="32">
        <v>82</v>
      </c>
      <c r="AR975" s="67">
        <v>82</v>
      </c>
      <c r="AS975" s="32">
        <v>98.7</v>
      </c>
      <c r="AT975" s="32">
        <v>82</v>
      </c>
      <c r="AU975" s="32">
        <v>98</v>
      </c>
      <c r="AV975" s="32">
        <v>89.72</v>
      </c>
      <c r="AW975" s="682">
        <v>89.7</v>
      </c>
      <c r="AX975" s="32">
        <v>55.83</v>
      </c>
      <c r="AY975" s="234">
        <v>100</v>
      </c>
      <c r="AZ975" s="32">
        <v>100</v>
      </c>
      <c r="BA975" s="32">
        <v>100</v>
      </c>
      <c r="BB975" s="32">
        <v>100</v>
      </c>
      <c r="BC975" s="234">
        <v>100</v>
      </c>
      <c r="BD975" s="234">
        <v>70.98</v>
      </c>
      <c r="BE975" s="731">
        <f t="shared" si="312"/>
        <v>70.98</v>
      </c>
      <c r="BF975" s="822">
        <v>100</v>
      </c>
      <c r="BG975" s="32">
        <v>100</v>
      </c>
      <c r="BH975" s="119">
        <v>100</v>
      </c>
    </row>
    <row r="976" spans="1:60" s="251" customFormat="1" ht="15.75" customHeight="1">
      <c r="A976" s="228">
        <v>9</v>
      </c>
      <c r="B976" s="229">
        <v>2</v>
      </c>
      <c r="C976" s="229" t="s">
        <v>12</v>
      </c>
      <c r="D976" s="230" t="s">
        <v>3</v>
      </c>
      <c r="E976" s="133">
        <v>532</v>
      </c>
      <c r="F976" s="212" t="s">
        <v>76</v>
      </c>
      <c r="G976" s="213" t="s">
        <v>11</v>
      </c>
      <c r="H976" s="213" t="s">
        <v>2</v>
      </c>
      <c r="I976" s="213"/>
      <c r="J976" s="212" t="s">
        <v>6</v>
      </c>
      <c r="K976" s="213" t="s">
        <v>11</v>
      </c>
      <c r="L976" s="213"/>
      <c r="M976" s="213"/>
      <c r="N976" s="213"/>
      <c r="O976" s="213"/>
      <c r="P976" s="256"/>
      <c r="Q976" s="679" t="s">
        <v>57</v>
      </c>
      <c r="R976" s="258">
        <f>R973</f>
        <v>30</v>
      </c>
      <c r="S976" s="258">
        <f>S973</f>
        <v>0</v>
      </c>
      <c r="T976" s="258">
        <f>T973</f>
        <v>30</v>
      </c>
      <c r="U976" s="258">
        <f>U973</f>
        <v>-29.9</v>
      </c>
      <c r="V976" s="259">
        <f>V973</f>
        <v>21.55</v>
      </c>
      <c r="W976" s="260">
        <f>V976/T976</f>
        <v>0.7183333333333334</v>
      </c>
      <c r="X976" s="258">
        <f>X973</f>
        <v>0</v>
      </c>
      <c r="Y976" s="258">
        <f>Y973</f>
        <v>30</v>
      </c>
      <c r="Z976" s="258">
        <f>Z973</f>
        <v>30</v>
      </c>
      <c r="AA976" s="258">
        <f>AA973</f>
        <v>30</v>
      </c>
      <c r="AB976" s="258">
        <f>AB973</f>
        <v>30</v>
      </c>
      <c r="AC976" s="261"/>
      <c r="AD976" s="261"/>
      <c r="AE976" s="258">
        <f>AE973</f>
        <v>0</v>
      </c>
      <c r="AF976" s="258">
        <f>AF973</f>
        <v>29.9</v>
      </c>
      <c r="AG976" s="258">
        <f>AG973</f>
        <v>0</v>
      </c>
      <c r="AH976" s="258">
        <f aca="true" t="shared" si="313" ref="AH976:AT976">SUM(AH973:AH975)</f>
        <v>28.61</v>
      </c>
      <c r="AI976" s="258">
        <f>SUM(AI973:AI975)</f>
        <v>668.52</v>
      </c>
      <c r="AJ976" s="258">
        <f t="shared" si="313"/>
        <v>2400</v>
      </c>
      <c r="AK976" s="258">
        <f t="shared" si="313"/>
        <v>680</v>
      </c>
      <c r="AL976" s="258">
        <f t="shared" si="313"/>
        <v>712.27</v>
      </c>
      <c r="AM976" s="258">
        <f t="shared" si="313"/>
        <v>338</v>
      </c>
      <c r="AN976" s="258">
        <f>SUM(AN973:AN975)</f>
        <v>338</v>
      </c>
      <c r="AO976" s="258">
        <f>SUM(AO973:AO975)</f>
        <v>338</v>
      </c>
      <c r="AP976" s="258">
        <f>SUM(AP973:AP975)</f>
        <v>338</v>
      </c>
      <c r="AQ976" s="258">
        <f>SUM(AQ973:AQ975)</f>
        <v>338</v>
      </c>
      <c r="AR976" s="262">
        <f t="shared" si="313"/>
        <v>338</v>
      </c>
      <c r="AS976" s="258">
        <f t="shared" si="313"/>
        <v>406.29999999999995</v>
      </c>
      <c r="AT976" s="258">
        <f t="shared" si="313"/>
        <v>338</v>
      </c>
      <c r="AU976" s="258">
        <f aca="true" t="shared" si="314" ref="AU976:BH976">SUM(AU973:AU975)</f>
        <v>401</v>
      </c>
      <c r="AV976" s="258">
        <f t="shared" si="314"/>
        <v>369.33000000000004</v>
      </c>
      <c r="AW976" s="258"/>
      <c r="AX976" s="258">
        <f t="shared" si="314"/>
        <v>229.8</v>
      </c>
      <c r="AY976" s="258">
        <f t="shared" si="314"/>
        <v>420</v>
      </c>
      <c r="AZ976" s="258">
        <f t="shared" si="314"/>
        <v>420</v>
      </c>
      <c r="BA976" s="258">
        <f t="shared" si="314"/>
        <v>420</v>
      </c>
      <c r="BB976" s="258">
        <f t="shared" si="314"/>
        <v>420</v>
      </c>
      <c r="BC976" s="258">
        <f t="shared" si="314"/>
        <v>420</v>
      </c>
      <c r="BD976" s="258">
        <f t="shared" si="314"/>
        <v>292.18</v>
      </c>
      <c r="BE976" s="258">
        <f t="shared" si="314"/>
        <v>200.29333333333335</v>
      </c>
      <c r="BF976" s="258">
        <f t="shared" si="314"/>
        <v>420</v>
      </c>
      <c r="BG976" s="258">
        <f t="shared" si="314"/>
        <v>420</v>
      </c>
      <c r="BH976" s="258">
        <f t="shared" si="314"/>
        <v>420</v>
      </c>
    </row>
    <row r="977" spans="1:60" s="251" customFormat="1" ht="15.75" customHeight="1" hidden="1">
      <c r="A977" s="159"/>
      <c r="B977" s="160"/>
      <c r="C977" s="160"/>
      <c r="D977" s="147"/>
      <c r="E977" s="388">
        <v>533</v>
      </c>
      <c r="F977" s="10" t="s">
        <v>76</v>
      </c>
      <c r="G977" s="11" t="s">
        <v>11</v>
      </c>
      <c r="H977" s="11" t="s">
        <v>2</v>
      </c>
      <c r="I977" s="11"/>
      <c r="J977" s="10" t="s">
        <v>6</v>
      </c>
      <c r="K977" s="11" t="s">
        <v>12</v>
      </c>
      <c r="L977" s="11" t="s">
        <v>24</v>
      </c>
      <c r="M977" s="11">
        <v>4</v>
      </c>
      <c r="N977" s="11"/>
      <c r="O977" s="11"/>
      <c r="P977" s="22" t="s">
        <v>7</v>
      </c>
      <c r="Q977" s="170" t="s">
        <v>430</v>
      </c>
      <c r="R977" s="32"/>
      <c r="S977" s="32"/>
      <c r="T977" s="32"/>
      <c r="U977" s="32"/>
      <c r="V977" s="34"/>
      <c r="W977" s="143"/>
      <c r="X977" s="32"/>
      <c r="Y977" s="32"/>
      <c r="Z977" s="32"/>
      <c r="AA977" s="32"/>
      <c r="AB977" s="32"/>
      <c r="AC977" s="23"/>
      <c r="AD977" s="23"/>
      <c r="AE977" s="32"/>
      <c r="AF977" s="32"/>
      <c r="AG977" s="32">
        <v>0</v>
      </c>
      <c r="AH977" s="32"/>
      <c r="AI977" s="32"/>
      <c r="AJ977" s="67">
        <f>AG977</f>
        <v>0</v>
      </c>
      <c r="AK977" s="67"/>
      <c r="AL977" s="32"/>
      <c r="AM977" s="32"/>
      <c r="AN977" s="32"/>
      <c r="AO977" s="32"/>
      <c r="AP977" s="32"/>
      <c r="AQ977" s="32"/>
      <c r="AR977" s="67">
        <f>AK977</f>
        <v>0</v>
      </c>
      <c r="AS977" s="32"/>
      <c r="AT977" s="32"/>
      <c r="AU977" s="32"/>
      <c r="AV977" s="32"/>
      <c r="AW977" s="32"/>
      <c r="AX977" s="32"/>
      <c r="AY977" s="234"/>
      <c r="AZ977" s="32"/>
      <c r="BA977" s="32"/>
      <c r="BB977" s="32"/>
      <c r="BC977" s="234"/>
      <c r="BD977" s="32"/>
      <c r="BE977" s="731" t="e">
        <f t="shared" si="312"/>
        <v>#DIV/0!</v>
      </c>
      <c r="BF977" s="32"/>
      <c r="BG977" s="32"/>
      <c r="BH977" s="880"/>
    </row>
    <row r="978" spans="1:60" s="251" customFormat="1" ht="15.75" customHeight="1">
      <c r="A978" s="12">
        <v>9</v>
      </c>
      <c r="B978" s="13">
        <v>2</v>
      </c>
      <c r="C978" s="13" t="s">
        <v>12</v>
      </c>
      <c r="D978" s="11" t="s">
        <v>3</v>
      </c>
      <c r="E978" s="388">
        <v>534</v>
      </c>
      <c r="F978" s="10" t="s">
        <v>76</v>
      </c>
      <c r="G978" s="11" t="s">
        <v>11</v>
      </c>
      <c r="H978" s="11" t="s">
        <v>2</v>
      </c>
      <c r="I978" s="11"/>
      <c r="J978" s="10" t="s">
        <v>6</v>
      </c>
      <c r="K978" s="11" t="s">
        <v>12</v>
      </c>
      <c r="L978" s="11" t="s">
        <v>24</v>
      </c>
      <c r="M978" s="11" t="s">
        <v>64</v>
      </c>
      <c r="N978" s="11"/>
      <c r="O978" s="11"/>
      <c r="P978" s="22" t="s">
        <v>7</v>
      </c>
      <c r="Q978" s="79" t="s">
        <v>176</v>
      </c>
      <c r="R978" s="32">
        <v>4000</v>
      </c>
      <c r="S978" s="32">
        <v>2500</v>
      </c>
      <c r="T978" s="33">
        <v>4000</v>
      </c>
      <c r="U978" s="34">
        <v>-3744.22</v>
      </c>
      <c r="V978" s="34">
        <v>2647.49</v>
      </c>
      <c r="W978" s="143">
        <f>V978/T978</f>
        <v>0.6618725</v>
      </c>
      <c r="X978" s="32"/>
      <c r="Y978" s="32">
        <v>4000</v>
      </c>
      <c r="Z978" s="32">
        <v>4000</v>
      </c>
      <c r="AA978" s="32">
        <v>4000</v>
      </c>
      <c r="AB978" s="32">
        <v>4000</v>
      </c>
      <c r="AC978" s="4"/>
      <c r="AD978" s="4"/>
      <c r="AE978" s="32"/>
      <c r="AF978" s="32">
        <v>3744.22</v>
      </c>
      <c r="AG978" s="32">
        <f>Z978+AE978</f>
        <v>4000</v>
      </c>
      <c r="AH978" s="32">
        <v>3589.8</v>
      </c>
      <c r="AI978" s="32">
        <v>3420.6</v>
      </c>
      <c r="AJ978" s="67">
        <f>AG978</f>
        <v>4000</v>
      </c>
      <c r="AK978" s="32">
        <v>3500</v>
      </c>
      <c r="AL978" s="32">
        <v>3373.32</v>
      </c>
      <c r="AM978" s="32">
        <v>1600</v>
      </c>
      <c r="AN978" s="32">
        <v>1600</v>
      </c>
      <c r="AO978" s="32">
        <v>1600</v>
      </c>
      <c r="AP978" s="32">
        <v>1600</v>
      </c>
      <c r="AQ978" s="32">
        <v>2122</v>
      </c>
      <c r="AR978" s="67">
        <v>2040</v>
      </c>
      <c r="AS978" s="32">
        <v>2079</v>
      </c>
      <c r="AT978" s="32">
        <v>2040</v>
      </c>
      <c r="AU978" s="32">
        <v>2049</v>
      </c>
      <c r="AV978" s="32">
        <v>1890</v>
      </c>
      <c r="AW978" s="682">
        <v>90</v>
      </c>
      <c r="AX978" s="32">
        <v>1176</v>
      </c>
      <c r="AY978" s="234">
        <v>2100</v>
      </c>
      <c r="AZ978" s="32">
        <v>2100</v>
      </c>
      <c r="BA978" s="32">
        <v>2100</v>
      </c>
      <c r="BB978" s="32">
        <v>2100</v>
      </c>
      <c r="BC978" s="234">
        <v>2100</v>
      </c>
      <c r="BD978" s="32">
        <v>1495.2</v>
      </c>
      <c r="BE978" s="731">
        <f t="shared" si="312"/>
        <v>71.2</v>
      </c>
      <c r="BF978" s="822">
        <v>2000</v>
      </c>
      <c r="BG978" s="32">
        <v>2000</v>
      </c>
      <c r="BH978" s="119">
        <v>2000</v>
      </c>
    </row>
    <row r="979" spans="1:60" s="251" customFormat="1" ht="15.75" customHeight="1">
      <c r="A979" s="35">
        <v>9</v>
      </c>
      <c r="B979" s="36">
        <v>2</v>
      </c>
      <c r="C979" s="36" t="s">
        <v>12</v>
      </c>
      <c r="D979" s="37" t="s">
        <v>3</v>
      </c>
      <c r="E979" s="133">
        <v>535</v>
      </c>
      <c r="F979" s="350" t="s">
        <v>76</v>
      </c>
      <c r="G979" s="134" t="s">
        <v>11</v>
      </c>
      <c r="H979" s="134" t="s">
        <v>2</v>
      </c>
      <c r="I979" s="134"/>
      <c r="J979" s="350" t="s">
        <v>6</v>
      </c>
      <c r="K979" s="134" t="s">
        <v>12</v>
      </c>
      <c r="L979" s="134"/>
      <c r="M979" s="134"/>
      <c r="N979" s="134"/>
      <c r="O979" s="134"/>
      <c r="P979" s="355"/>
      <c r="Q979" s="84" t="s">
        <v>188</v>
      </c>
      <c r="R979" s="40">
        <f>R978</f>
        <v>4000</v>
      </c>
      <c r="S979" s="40">
        <f>S978</f>
        <v>2500</v>
      </c>
      <c r="T979" s="40">
        <f>T978</f>
        <v>4000</v>
      </c>
      <c r="U979" s="40">
        <f>U978</f>
        <v>-3744.22</v>
      </c>
      <c r="V979" s="41">
        <f>V978</f>
        <v>2647.49</v>
      </c>
      <c r="W979" s="145">
        <f>V979/T979</f>
        <v>0.6618725</v>
      </c>
      <c r="X979" s="40">
        <f>X978</f>
        <v>0</v>
      </c>
      <c r="Y979" s="40">
        <f>Y978</f>
        <v>4000</v>
      </c>
      <c r="Z979" s="40">
        <f>Z978</f>
        <v>4000</v>
      </c>
      <c r="AA979" s="40">
        <f>AA978</f>
        <v>4000</v>
      </c>
      <c r="AB979" s="40">
        <f>AB978</f>
        <v>4000</v>
      </c>
      <c r="AC979" s="42"/>
      <c r="AD979" s="42"/>
      <c r="AE979" s="40">
        <f>AE978</f>
        <v>0</v>
      </c>
      <c r="AF979" s="40">
        <f aca="true" t="shared" si="315" ref="AF979:AV979">SUM(AF977:AF978)</f>
        <v>3744.22</v>
      </c>
      <c r="AG979" s="40">
        <f t="shared" si="315"/>
        <v>4000</v>
      </c>
      <c r="AH979" s="40">
        <f t="shared" si="315"/>
        <v>3589.8</v>
      </c>
      <c r="AI979" s="40">
        <f t="shared" si="315"/>
        <v>3420.6</v>
      </c>
      <c r="AJ979" s="177">
        <f t="shared" si="315"/>
        <v>4000</v>
      </c>
      <c r="AK979" s="40">
        <f t="shared" si="315"/>
        <v>3500</v>
      </c>
      <c r="AL979" s="40">
        <f t="shared" si="315"/>
        <v>3373.32</v>
      </c>
      <c r="AM979" s="40">
        <f t="shared" si="315"/>
        <v>1600</v>
      </c>
      <c r="AN979" s="40">
        <f>SUM(AN977:AN978)</f>
        <v>1600</v>
      </c>
      <c r="AO979" s="40">
        <f>SUM(AO977:AO978)</f>
        <v>1600</v>
      </c>
      <c r="AP979" s="40">
        <f>SUM(AP977:AP978)</f>
        <v>1600</v>
      </c>
      <c r="AQ979" s="40">
        <f>SUM(AQ977:AQ978)</f>
        <v>2122</v>
      </c>
      <c r="AR979" s="177">
        <f t="shared" si="315"/>
        <v>2040</v>
      </c>
      <c r="AS979" s="40">
        <f>SUM(AS977:AS978)</f>
        <v>2079</v>
      </c>
      <c r="AT979" s="40">
        <f>SUM(AT977:AT978)</f>
        <v>2040</v>
      </c>
      <c r="AU979" s="40">
        <f>SUM(AU977:AU978)</f>
        <v>2049</v>
      </c>
      <c r="AV979" s="40">
        <f t="shared" si="315"/>
        <v>1890</v>
      </c>
      <c r="AW979" s="40"/>
      <c r="AX979" s="40">
        <f aca="true" t="shared" si="316" ref="AX979:BH979">SUM(AX977:AX978)</f>
        <v>1176</v>
      </c>
      <c r="AY979" s="40">
        <f t="shared" si="316"/>
        <v>2100</v>
      </c>
      <c r="AZ979" s="40">
        <f t="shared" si="316"/>
        <v>2100</v>
      </c>
      <c r="BA979" s="40">
        <f t="shared" si="316"/>
        <v>2100</v>
      </c>
      <c r="BB979" s="40">
        <f t="shared" si="316"/>
        <v>2100</v>
      </c>
      <c r="BC979" s="40">
        <f t="shared" si="316"/>
        <v>2100</v>
      </c>
      <c r="BD979" s="40">
        <f t="shared" si="316"/>
        <v>1495.2</v>
      </c>
      <c r="BE979" s="40" t="e">
        <f t="shared" si="316"/>
        <v>#DIV/0!</v>
      </c>
      <c r="BF979" s="40">
        <f t="shared" si="316"/>
        <v>2000</v>
      </c>
      <c r="BG979" s="40">
        <f t="shared" si="316"/>
        <v>2000</v>
      </c>
      <c r="BH979" s="40">
        <f t="shared" si="316"/>
        <v>2000</v>
      </c>
    </row>
    <row r="980" spans="1:60" s="251" customFormat="1" ht="15.75" customHeight="1">
      <c r="A980" s="43">
        <v>9</v>
      </c>
      <c r="B980" s="44">
        <v>2</v>
      </c>
      <c r="C980" s="44" t="s">
        <v>12</v>
      </c>
      <c r="D980" s="45" t="s">
        <v>10</v>
      </c>
      <c r="E980" s="133">
        <v>536</v>
      </c>
      <c r="F980" s="38" t="s">
        <v>76</v>
      </c>
      <c r="G980" s="37" t="s">
        <v>11</v>
      </c>
      <c r="H980" s="37" t="s">
        <v>2</v>
      </c>
      <c r="I980" s="342"/>
      <c r="J980" s="38" t="s">
        <v>6</v>
      </c>
      <c r="K980" s="37"/>
      <c r="L980" s="37"/>
      <c r="M980" s="37"/>
      <c r="N980" s="37"/>
      <c r="O980" s="37"/>
      <c r="P980" s="256"/>
      <c r="Q980" s="342" t="s">
        <v>191</v>
      </c>
      <c r="R980" s="39">
        <f>R976+R979</f>
        <v>4030</v>
      </c>
      <c r="S980" s="39">
        <f>S976+S979</f>
        <v>2500</v>
      </c>
      <c r="T980" s="39">
        <f>T976+T979</f>
        <v>4030</v>
      </c>
      <c r="U980" s="39">
        <f>U976+U979</f>
        <v>-3774.12</v>
      </c>
      <c r="V980" s="39">
        <f>V976+V979</f>
        <v>2669.04</v>
      </c>
      <c r="W980" s="39">
        <f>V980/T980</f>
        <v>0.6622928039702233</v>
      </c>
      <c r="X980" s="39">
        <f>X976+X979</f>
        <v>0</v>
      </c>
      <c r="Y980" s="39">
        <f>Y976+Y979</f>
        <v>4030</v>
      </c>
      <c r="Z980" s="39">
        <f>Z976+Z979</f>
        <v>4030</v>
      </c>
      <c r="AA980" s="39">
        <f>AA976+AA979</f>
        <v>4030</v>
      </c>
      <c r="AB980" s="39">
        <f>AB976+AB979</f>
        <v>4030</v>
      </c>
      <c r="AC980" s="39"/>
      <c r="AD980" s="39"/>
      <c r="AE980" s="39">
        <f>AE976+AE979</f>
        <v>0</v>
      </c>
      <c r="AF980" s="39">
        <f>AF976+AF979</f>
        <v>3774.12</v>
      </c>
      <c r="AG980" s="39">
        <f>AG976+AG979</f>
        <v>4000</v>
      </c>
      <c r="AH980" s="40">
        <f>SUM(AH976+AH979)</f>
        <v>3618.4100000000003</v>
      </c>
      <c r="AI980" s="40">
        <f aca="true" t="shared" si="317" ref="AI980:AV980">AI976+AI979</f>
        <v>4089.12</v>
      </c>
      <c r="AJ980" s="40">
        <f t="shared" si="317"/>
        <v>6400</v>
      </c>
      <c r="AK980" s="40">
        <f t="shared" si="317"/>
        <v>4180</v>
      </c>
      <c r="AL980" s="40">
        <f t="shared" si="317"/>
        <v>4085.59</v>
      </c>
      <c r="AM980" s="40">
        <f t="shared" si="317"/>
        <v>1938</v>
      </c>
      <c r="AN980" s="40">
        <f t="shared" si="317"/>
        <v>1938</v>
      </c>
      <c r="AO980" s="40">
        <f t="shared" si="317"/>
        <v>1938</v>
      </c>
      <c r="AP980" s="40">
        <f t="shared" si="317"/>
        <v>1938</v>
      </c>
      <c r="AQ980" s="40">
        <f t="shared" si="317"/>
        <v>2460</v>
      </c>
      <c r="AR980" s="177">
        <f t="shared" si="317"/>
        <v>2378</v>
      </c>
      <c r="AS980" s="40">
        <f t="shared" si="317"/>
        <v>2485.3</v>
      </c>
      <c r="AT980" s="40">
        <f t="shared" si="317"/>
        <v>2378</v>
      </c>
      <c r="AU980" s="40">
        <f>AU976+AU979</f>
        <v>2450</v>
      </c>
      <c r="AV980" s="40">
        <f t="shared" si="317"/>
        <v>2259.33</v>
      </c>
      <c r="AW980" s="40"/>
      <c r="AX980" s="40">
        <f>AX976+AX979</f>
        <v>1405.8</v>
      </c>
      <c r="AY980" s="40">
        <f aca="true" t="shared" si="318" ref="AY980:BH980">AY976+AY979</f>
        <v>2520</v>
      </c>
      <c r="AZ980" s="40">
        <f t="shared" si="318"/>
        <v>2520</v>
      </c>
      <c r="BA980" s="40">
        <f t="shared" si="318"/>
        <v>2520</v>
      </c>
      <c r="BB980" s="40">
        <f t="shared" si="318"/>
        <v>2520</v>
      </c>
      <c r="BC980" s="40">
        <f t="shared" si="318"/>
        <v>2520</v>
      </c>
      <c r="BD980" s="40">
        <f t="shared" si="318"/>
        <v>1787.38</v>
      </c>
      <c r="BE980" s="40" t="e">
        <f t="shared" si="318"/>
        <v>#DIV/0!</v>
      </c>
      <c r="BF980" s="40">
        <f t="shared" si="318"/>
        <v>2420</v>
      </c>
      <c r="BG980" s="40">
        <f t="shared" si="318"/>
        <v>2420</v>
      </c>
      <c r="BH980" s="40">
        <f t="shared" si="318"/>
        <v>2420</v>
      </c>
    </row>
    <row r="981" spans="1:60" s="251" customFormat="1" ht="15.75">
      <c r="A981" s="51"/>
      <c r="B981" s="52"/>
      <c r="C981" s="52"/>
      <c r="D981" s="52"/>
      <c r="E981" s="722">
        <v>537</v>
      </c>
      <c r="F981" s="901" t="s">
        <v>186</v>
      </c>
      <c r="G981" s="902"/>
      <c r="H981" s="902"/>
      <c r="I981" s="903"/>
      <c r="J981" s="934" t="s">
        <v>285</v>
      </c>
      <c r="K981" s="935"/>
      <c r="L981" s="935"/>
      <c r="M981" s="935"/>
      <c r="N981" s="935"/>
      <c r="O981" s="935"/>
      <c r="P981" s="936"/>
      <c r="Q981" s="87" t="s">
        <v>286</v>
      </c>
      <c r="R981" s="54">
        <f>R980</f>
        <v>4030</v>
      </c>
      <c r="S981" s="54">
        <f>S980</f>
        <v>2500</v>
      </c>
      <c r="T981" s="54">
        <f>T980</f>
        <v>4030</v>
      </c>
      <c r="U981" s="54">
        <f>U980</f>
        <v>-3774.12</v>
      </c>
      <c r="V981" s="55">
        <f>V980</f>
        <v>2669.04</v>
      </c>
      <c r="W981" s="152">
        <f>V981/T981</f>
        <v>0.6622928039702233</v>
      </c>
      <c r="X981" s="54">
        <f>X980</f>
        <v>0</v>
      </c>
      <c r="Y981" s="54">
        <f>Y980</f>
        <v>4030</v>
      </c>
      <c r="Z981" s="54">
        <f>Z980</f>
        <v>4030</v>
      </c>
      <c r="AA981" s="54">
        <f>AA980</f>
        <v>4030</v>
      </c>
      <c r="AB981" s="54">
        <f>AB980</f>
        <v>4030</v>
      </c>
      <c r="AC981" s="2"/>
      <c r="AD981" s="2"/>
      <c r="AE981" s="54">
        <f aca="true" t="shared" si="319" ref="AE981:AV981">AE980</f>
        <v>0</v>
      </c>
      <c r="AF981" s="54">
        <f t="shared" si="319"/>
        <v>3774.12</v>
      </c>
      <c r="AG981" s="54">
        <f t="shared" si="319"/>
        <v>4000</v>
      </c>
      <c r="AH981" s="54">
        <f t="shared" si="319"/>
        <v>3618.4100000000003</v>
      </c>
      <c r="AI981" s="64">
        <f>AI980</f>
        <v>4089.12</v>
      </c>
      <c r="AJ981" s="64">
        <f t="shared" si="319"/>
        <v>6400</v>
      </c>
      <c r="AK981" s="64">
        <f t="shared" si="319"/>
        <v>4180</v>
      </c>
      <c r="AL981" s="64">
        <f t="shared" si="319"/>
        <v>4085.59</v>
      </c>
      <c r="AM981" s="64">
        <f>AM980</f>
        <v>1938</v>
      </c>
      <c r="AN981" s="64">
        <f>AN980</f>
        <v>1938</v>
      </c>
      <c r="AO981" s="64">
        <f>AO980</f>
        <v>1938</v>
      </c>
      <c r="AP981" s="64">
        <f>AP980</f>
        <v>1938</v>
      </c>
      <c r="AQ981" s="64">
        <f>AQ980</f>
        <v>2460</v>
      </c>
      <c r="AR981" s="54">
        <f t="shared" si="319"/>
        <v>2378</v>
      </c>
      <c r="AS981" s="64">
        <f t="shared" si="319"/>
        <v>2485.3</v>
      </c>
      <c r="AT981" s="64">
        <f t="shared" si="319"/>
        <v>2378</v>
      </c>
      <c r="AU981" s="64">
        <f>AU980</f>
        <v>2450</v>
      </c>
      <c r="AV981" s="64">
        <f t="shared" si="319"/>
        <v>2259.33</v>
      </c>
      <c r="AW981" s="64"/>
      <c r="AX981" s="64">
        <f>AX980</f>
        <v>1405.8</v>
      </c>
      <c r="AY981" s="64">
        <f aca="true" t="shared" si="320" ref="AY981:BH981">AY980</f>
        <v>2520</v>
      </c>
      <c r="AZ981" s="64">
        <f t="shared" si="320"/>
        <v>2520</v>
      </c>
      <c r="BA981" s="64">
        <f t="shared" si="320"/>
        <v>2520</v>
      </c>
      <c r="BB981" s="64">
        <f t="shared" si="320"/>
        <v>2520</v>
      </c>
      <c r="BC981" s="64">
        <f t="shared" si="320"/>
        <v>2520</v>
      </c>
      <c r="BD981" s="64">
        <f t="shared" si="320"/>
        <v>1787.38</v>
      </c>
      <c r="BE981" s="64" t="e">
        <f t="shared" si="320"/>
        <v>#DIV/0!</v>
      </c>
      <c r="BF981" s="64">
        <f t="shared" si="320"/>
        <v>2420</v>
      </c>
      <c r="BG981" s="64">
        <f t="shared" si="320"/>
        <v>2420</v>
      </c>
      <c r="BH981" s="64">
        <f t="shared" si="320"/>
        <v>2420</v>
      </c>
    </row>
    <row r="982" spans="1:60" s="251" customFormat="1" ht="1.5" customHeight="1">
      <c r="A982" s="588"/>
      <c r="B982" s="589"/>
      <c r="C982" s="589"/>
      <c r="D982" s="589"/>
      <c r="E982" s="525"/>
      <c r="F982" s="525"/>
      <c r="G982" s="525"/>
      <c r="H982" s="525"/>
      <c r="I982" s="525"/>
      <c r="J982" s="590"/>
      <c r="K982" s="590"/>
      <c r="L982" s="590"/>
      <c r="M982" s="590"/>
      <c r="N982" s="590"/>
      <c r="O982" s="590"/>
      <c r="P982" s="590"/>
      <c r="Q982" s="526"/>
      <c r="R982" s="591"/>
      <c r="S982" s="591"/>
      <c r="T982" s="591"/>
      <c r="U982" s="591"/>
      <c r="V982" s="592"/>
      <c r="W982" s="593"/>
      <c r="X982" s="591"/>
      <c r="Y982" s="591"/>
      <c r="Z982" s="591"/>
      <c r="AA982" s="591"/>
      <c r="AB982" s="594"/>
      <c r="AC982" s="528"/>
      <c r="AD982" s="528"/>
      <c r="AE982" s="533"/>
      <c r="AF982" s="533"/>
      <c r="AG982" s="533"/>
      <c r="AH982" s="533"/>
      <c r="AI982" s="533"/>
      <c r="AJ982" s="533"/>
      <c r="AK982" s="533"/>
      <c r="AL982" s="533"/>
      <c r="AM982" s="534"/>
      <c r="AN982" s="534"/>
      <c r="AO982" s="534"/>
      <c r="AP982" s="534"/>
      <c r="AQ982" s="534"/>
      <c r="AR982" s="533"/>
      <c r="AS982" s="534"/>
      <c r="AT982" s="534"/>
      <c r="AU982" s="533"/>
      <c r="AV982" s="533"/>
      <c r="AW982" s="533"/>
      <c r="AX982" s="533"/>
      <c r="AY982" s="781"/>
      <c r="AZ982" s="533"/>
      <c r="BA982" s="533"/>
      <c r="BB982" s="533"/>
      <c r="BC982" s="781"/>
      <c r="BD982" s="533"/>
      <c r="BE982" s="747"/>
      <c r="BF982" s="252"/>
      <c r="BG982" s="252"/>
      <c r="BH982" s="252"/>
    </row>
    <row r="983" spans="1:60" s="1" customFormat="1" ht="0.75" customHeight="1" hidden="1">
      <c r="A983" s="165"/>
      <c r="B983" s="166"/>
      <c r="C983" s="166"/>
      <c r="D983" s="166"/>
      <c r="E983" s="324"/>
      <c r="F983" s="324"/>
      <c r="G983" s="324"/>
      <c r="H983" s="324"/>
      <c r="I983" s="324"/>
      <c r="J983" s="893" t="s">
        <v>558</v>
      </c>
      <c r="K983" s="893"/>
      <c r="L983" s="893"/>
      <c r="M983" s="893"/>
      <c r="N983" s="893"/>
      <c r="O983" s="893"/>
      <c r="P983" s="893"/>
      <c r="Q983" s="264" t="s">
        <v>557</v>
      </c>
      <c r="R983" s="325"/>
      <c r="S983" s="325"/>
      <c r="T983" s="325"/>
      <c r="U983" s="325"/>
      <c r="V983" s="326"/>
      <c r="W983" s="327"/>
      <c r="X983" s="325"/>
      <c r="Y983" s="325"/>
      <c r="Z983" s="325"/>
      <c r="AA983" s="325"/>
      <c r="AB983" s="328"/>
      <c r="AC983" s="56"/>
      <c r="AD983" s="56"/>
      <c r="AE983" s="130"/>
      <c r="AF983" s="130"/>
      <c r="AG983" s="130"/>
      <c r="AH983" s="130"/>
      <c r="AI983" s="130"/>
      <c r="AJ983" s="130"/>
      <c r="AK983" s="130"/>
      <c r="AL983" s="130"/>
      <c r="AM983" s="141"/>
      <c r="AN983" s="141"/>
      <c r="AO983" s="141"/>
      <c r="AP983" s="141"/>
      <c r="AQ983" s="141"/>
      <c r="AR983" s="130"/>
      <c r="AS983" s="141"/>
      <c r="AT983" s="141"/>
      <c r="AU983" s="130"/>
      <c r="AV983" s="130"/>
      <c r="AW983" s="130"/>
      <c r="AX983" s="130"/>
      <c r="AY983" s="655"/>
      <c r="AZ983" s="130"/>
      <c r="BA983" s="130"/>
      <c r="BB983" s="130"/>
      <c r="BC983" s="655"/>
      <c r="BD983" s="130"/>
      <c r="BE983" s="748"/>
      <c r="BF983" s="186"/>
      <c r="BG983" s="186"/>
      <c r="BH983" s="186"/>
    </row>
    <row r="984" spans="1:60" s="573" customFormat="1" ht="11.25" hidden="1">
      <c r="A984" s="588"/>
      <c r="B984" s="589"/>
      <c r="C984" s="589"/>
      <c r="D984" s="589"/>
      <c r="E984" s="584"/>
      <c r="F984" s="584"/>
      <c r="G984" s="584"/>
      <c r="H984" s="584"/>
      <c r="I984" s="584"/>
      <c r="J984" s="527"/>
      <c r="K984" s="527"/>
      <c r="L984" s="527"/>
      <c r="M984" s="527"/>
      <c r="N984" s="527"/>
      <c r="O984" s="527"/>
      <c r="P984" s="527"/>
      <c r="Q984" s="585"/>
      <c r="R984" s="591"/>
      <c r="S984" s="591"/>
      <c r="T984" s="591"/>
      <c r="U984" s="591"/>
      <c r="V984" s="592"/>
      <c r="W984" s="593"/>
      <c r="X984" s="591"/>
      <c r="Y984" s="591"/>
      <c r="Z984" s="591"/>
      <c r="AA984" s="591"/>
      <c r="AB984" s="594"/>
      <c r="AC984" s="528"/>
      <c r="AD984" s="528"/>
      <c r="AE984" s="533"/>
      <c r="AF984" s="533"/>
      <c r="AG984" s="533"/>
      <c r="AH984" s="533"/>
      <c r="AI984" s="533"/>
      <c r="AJ984" s="533"/>
      <c r="AK984" s="533"/>
      <c r="AL984" s="533"/>
      <c r="AM984" s="534"/>
      <c r="AN984" s="534"/>
      <c r="AO984" s="534"/>
      <c r="AP984" s="534"/>
      <c r="AQ984" s="534"/>
      <c r="AR984" s="533"/>
      <c r="AS984" s="534"/>
      <c r="AT984" s="534"/>
      <c r="AU984" s="533"/>
      <c r="AV984" s="533"/>
      <c r="AW984" s="533"/>
      <c r="AX984" s="533"/>
      <c r="AY984" s="781"/>
      <c r="AZ984" s="533"/>
      <c r="BA984" s="533"/>
      <c r="BB984" s="533"/>
      <c r="BC984" s="781"/>
      <c r="BD984" s="533"/>
      <c r="BE984" s="747"/>
      <c r="BF984" s="574"/>
      <c r="BG984" s="574"/>
      <c r="BH984" s="574"/>
    </row>
    <row r="985" spans="1:60" s="1" customFormat="1" ht="15.75" customHeight="1" hidden="1">
      <c r="A985" s="165"/>
      <c r="B985" s="166"/>
      <c r="C985" s="166"/>
      <c r="D985" s="166"/>
      <c r="E985" s="324"/>
      <c r="F985" s="95" t="s">
        <v>312</v>
      </c>
      <c r="G985" s="29"/>
      <c r="H985" s="29"/>
      <c r="I985" s="29"/>
      <c r="J985" s="128"/>
      <c r="K985" s="128"/>
      <c r="L985" s="128"/>
      <c r="M985" s="894" t="s">
        <v>683</v>
      </c>
      <c r="N985" s="894"/>
      <c r="O985" s="894"/>
      <c r="P985" s="894"/>
      <c r="Q985" s="894"/>
      <c r="R985" s="894"/>
      <c r="S985" s="894"/>
      <c r="T985" s="894"/>
      <c r="U985" s="894"/>
      <c r="V985" s="894"/>
      <c r="W985" s="894"/>
      <c r="X985" s="894"/>
      <c r="Y985" s="894"/>
      <c r="Z985" s="894"/>
      <c r="AA985" s="894"/>
      <c r="AB985" s="894"/>
      <c r="AC985" s="894"/>
      <c r="AD985" s="894"/>
      <c r="AE985" s="894"/>
      <c r="AF985" s="894"/>
      <c r="AG985" s="894"/>
      <c r="AH985" s="894"/>
      <c r="AI985" s="894"/>
      <c r="AJ985" s="894"/>
      <c r="AK985" s="894"/>
      <c r="AL985" s="894"/>
      <c r="AM985" s="894"/>
      <c r="AN985" s="894"/>
      <c r="AO985" s="894"/>
      <c r="AP985" s="894"/>
      <c r="AQ985" s="894"/>
      <c r="AR985" s="894"/>
      <c r="AS985" s="894"/>
      <c r="AT985" s="894"/>
      <c r="AU985" s="894"/>
      <c r="AV985" s="894"/>
      <c r="AW985" s="894"/>
      <c r="AX985" s="894"/>
      <c r="AY985" s="894"/>
      <c r="AZ985" s="894"/>
      <c r="BA985" s="251"/>
      <c r="BB985" s="251"/>
      <c r="BC985" s="776"/>
      <c r="BD985" s="251"/>
      <c r="BE985" s="749"/>
      <c r="BF985" s="186"/>
      <c r="BG985" s="186"/>
      <c r="BH985" s="186"/>
    </row>
    <row r="986" spans="1:60" s="556" customFormat="1" ht="10.5" customHeight="1" hidden="1">
      <c r="A986" s="165"/>
      <c r="B986" s="166"/>
      <c r="C986" s="166"/>
      <c r="D986" s="166"/>
      <c r="E986" s="324"/>
      <c r="F986" s="324"/>
      <c r="G986" s="324"/>
      <c r="H986" s="324"/>
      <c r="I986" s="324"/>
      <c r="J986" s="128"/>
      <c r="K986" s="128"/>
      <c r="L986" s="128"/>
      <c r="M986" s="128"/>
      <c r="N986" s="128"/>
      <c r="O986" s="128"/>
      <c r="P986" s="128"/>
      <c r="Q986" s="129"/>
      <c r="R986" s="325"/>
      <c r="S986" s="325"/>
      <c r="T986" s="325"/>
      <c r="U986" s="325"/>
      <c r="V986" s="326"/>
      <c r="W986" s="327"/>
      <c r="X986" s="325"/>
      <c r="Y986" s="325"/>
      <c r="Z986" s="325"/>
      <c r="AA986" s="325"/>
      <c r="AB986" s="328"/>
      <c r="AC986" s="56"/>
      <c r="AD986" s="56"/>
      <c r="AE986" s="130"/>
      <c r="AF986" s="130"/>
      <c r="AG986" s="130"/>
      <c r="AH986" s="130"/>
      <c r="AI986" s="130"/>
      <c r="AJ986" s="130"/>
      <c r="AK986" s="130"/>
      <c r="AL986" s="130"/>
      <c r="AM986" s="141"/>
      <c r="AN986" s="141"/>
      <c r="AO986" s="141"/>
      <c r="AP986" s="431"/>
      <c r="AQ986" s="429"/>
      <c r="AR986" s="130"/>
      <c r="AS986" s="141"/>
      <c r="AT986" s="141"/>
      <c r="AU986" s="130"/>
      <c r="AV986" s="130"/>
      <c r="AW986" s="130"/>
      <c r="AX986" s="130"/>
      <c r="AY986" s="655"/>
      <c r="AZ986" s="130"/>
      <c r="BA986" s="130"/>
      <c r="BB986" s="130"/>
      <c r="BC986" s="655"/>
      <c r="BD986" s="130"/>
      <c r="BE986" s="748"/>
      <c r="BF986" s="837"/>
      <c r="BG986" s="837"/>
      <c r="BH986" s="837"/>
    </row>
    <row r="987" spans="1:57" ht="39" customHeight="1" hidden="1" thickBot="1">
      <c r="A987" s="886" t="s">
        <v>0</v>
      </c>
      <c r="B987" s="886"/>
      <c r="C987" s="886"/>
      <c r="D987" s="10" t="s">
        <v>1</v>
      </c>
      <c r="E987" s="412" t="s">
        <v>574</v>
      </c>
      <c r="F987" s="887" t="s">
        <v>196</v>
      </c>
      <c r="G987" s="888"/>
      <c r="H987" s="888"/>
      <c r="I987" s="889"/>
      <c r="J987" s="890" t="s">
        <v>195</v>
      </c>
      <c r="K987" s="888"/>
      <c r="L987" s="888"/>
      <c r="M987" s="888"/>
      <c r="N987" s="888"/>
      <c r="O987" s="891"/>
      <c r="P987" s="414" t="s">
        <v>311</v>
      </c>
      <c r="Q987" s="413" t="s">
        <v>302</v>
      </c>
      <c r="R987" s="408" t="s">
        <v>377</v>
      </c>
      <c r="S987" s="408" t="s">
        <v>179</v>
      </c>
      <c r="T987" s="408" t="s">
        <v>378</v>
      </c>
      <c r="U987" s="409" t="s">
        <v>180</v>
      </c>
      <c r="V987" s="409" t="s">
        <v>379</v>
      </c>
      <c r="W987" s="409" t="s">
        <v>381</v>
      </c>
      <c r="X987" s="408"/>
      <c r="Y987" s="408" t="s">
        <v>421</v>
      </c>
      <c r="Z987" s="410" t="s">
        <v>427</v>
      </c>
      <c r="AA987" s="408" t="s">
        <v>181</v>
      </c>
      <c r="AB987" s="408" t="s">
        <v>380</v>
      </c>
      <c r="AC987" s="411"/>
      <c r="AD987" s="411"/>
      <c r="AE987" s="410" t="s">
        <v>422</v>
      </c>
      <c r="AF987" s="410" t="s">
        <v>437</v>
      </c>
      <c r="AG987" s="410" t="s">
        <v>436</v>
      </c>
      <c r="AH987" s="415" t="s">
        <v>434</v>
      </c>
      <c r="AI987" s="417" t="s">
        <v>465</v>
      </c>
      <c r="AJ987" s="416" t="s">
        <v>435</v>
      </c>
      <c r="AK987" s="410" t="s">
        <v>507</v>
      </c>
      <c r="AL987" s="415" t="s">
        <v>506</v>
      </c>
      <c r="AM987" s="417" t="s">
        <v>571</v>
      </c>
      <c r="AN987" s="427" t="s">
        <v>577</v>
      </c>
      <c r="AO987" s="417" t="s">
        <v>583</v>
      </c>
      <c r="AP987" s="428" t="s">
        <v>591</v>
      </c>
      <c r="AQ987" s="428" t="s">
        <v>644</v>
      </c>
      <c r="AR987" s="426" t="s">
        <v>650</v>
      </c>
      <c r="AS987" s="417" t="s">
        <v>657</v>
      </c>
      <c r="AT987" s="632" t="s">
        <v>656</v>
      </c>
      <c r="AU987" s="603" t="s">
        <v>675</v>
      </c>
      <c r="AV987" s="498" t="s">
        <v>676</v>
      </c>
      <c r="AW987" s="498" t="s">
        <v>676</v>
      </c>
      <c r="AX987" s="641"/>
      <c r="AY987" s="792"/>
      <c r="AZ987" s="427" t="s">
        <v>605</v>
      </c>
      <c r="BA987" s="641"/>
      <c r="BB987" s="641"/>
      <c r="BC987" s="792"/>
      <c r="BD987" s="641"/>
      <c r="BE987" s="641"/>
    </row>
    <row r="988" spans="1:60" s="507" customFormat="1" ht="15.75" hidden="1">
      <c r="A988" s="165"/>
      <c r="B988" s="166"/>
      <c r="C988" s="166"/>
      <c r="D988" s="166"/>
      <c r="E988" s="388">
        <v>529</v>
      </c>
      <c r="F988" s="146" t="s">
        <v>76</v>
      </c>
      <c r="G988" s="147" t="s">
        <v>11</v>
      </c>
      <c r="H988" s="147" t="s">
        <v>2</v>
      </c>
      <c r="I988" s="147"/>
      <c r="J988" s="10" t="s">
        <v>6</v>
      </c>
      <c r="K988" s="11" t="s">
        <v>12</v>
      </c>
      <c r="L988" s="11" t="s">
        <v>12</v>
      </c>
      <c r="M988" s="11" t="s">
        <v>32</v>
      </c>
      <c r="N988" s="11">
        <v>2</v>
      </c>
      <c r="O988" s="11"/>
      <c r="P988" s="22" t="s">
        <v>7</v>
      </c>
      <c r="Q988" s="79" t="s">
        <v>559</v>
      </c>
      <c r="R988" s="32">
        <v>30</v>
      </c>
      <c r="S988" s="32">
        <v>0</v>
      </c>
      <c r="T988" s="32">
        <v>30</v>
      </c>
      <c r="U988" s="34">
        <v>-29.9</v>
      </c>
      <c r="V988" s="34">
        <v>21.55</v>
      </c>
      <c r="W988" s="143">
        <f>V988/T988</f>
        <v>0.7183333333333334</v>
      </c>
      <c r="X988" s="32"/>
      <c r="Y988" s="32">
        <v>30</v>
      </c>
      <c r="Z988" s="32">
        <v>30</v>
      </c>
      <c r="AA988" s="32">
        <v>30</v>
      </c>
      <c r="AB988" s="32">
        <v>30</v>
      </c>
      <c r="AC988" s="23"/>
      <c r="AD988" s="23"/>
      <c r="AE988" s="32"/>
      <c r="AF988" s="32">
        <v>29.9</v>
      </c>
      <c r="AG988" s="32"/>
      <c r="AH988" s="32"/>
      <c r="AI988" s="32"/>
      <c r="AJ988" s="67"/>
      <c r="AK988" s="32"/>
      <c r="AL988" s="32"/>
      <c r="AM988" s="32">
        <v>0</v>
      </c>
      <c r="AN988" s="32">
        <v>0</v>
      </c>
      <c r="AO988" s="32">
        <v>0</v>
      </c>
      <c r="AP988" s="32">
        <v>0</v>
      </c>
      <c r="AQ988" s="32">
        <v>0</v>
      </c>
      <c r="AR988" s="67">
        <v>0</v>
      </c>
      <c r="AS988" s="32"/>
      <c r="AT988" s="32">
        <v>0</v>
      </c>
      <c r="AU988" s="32"/>
      <c r="AV988" s="32"/>
      <c r="AW988" s="32"/>
      <c r="AX988" s="455"/>
      <c r="AY988" s="639"/>
      <c r="AZ988" s="455"/>
      <c r="BA988" s="455"/>
      <c r="BB988" s="455"/>
      <c r="BC988" s="639"/>
      <c r="BD988" s="455"/>
      <c r="BE988" s="750"/>
      <c r="BF988" s="515"/>
      <c r="BG988" s="515"/>
      <c r="BH988" s="515"/>
    </row>
    <row r="989" spans="1:60" s="1" customFormat="1" ht="15.75" customHeight="1" hidden="1">
      <c r="A989" s="165"/>
      <c r="B989" s="166"/>
      <c r="C989" s="166"/>
      <c r="D989" s="166"/>
      <c r="E989" s="388">
        <v>530</v>
      </c>
      <c r="F989" s="146" t="s">
        <v>76</v>
      </c>
      <c r="G989" s="147" t="s">
        <v>11</v>
      </c>
      <c r="H989" s="147" t="s">
        <v>2</v>
      </c>
      <c r="I989" s="147"/>
      <c r="J989" s="10" t="s">
        <v>6</v>
      </c>
      <c r="K989" s="11" t="s">
        <v>12</v>
      </c>
      <c r="L989" s="11" t="s">
        <v>39</v>
      </c>
      <c r="M989" s="11" t="s">
        <v>19</v>
      </c>
      <c r="N989" s="11">
        <v>1</v>
      </c>
      <c r="O989" s="11"/>
      <c r="P989" s="22" t="s">
        <v>7</v>
      </c>
      <c r="Q989" s="79" t="s">
        <v>560</v>
      </c>
      <c r="R989" s="32">
        <v>30</v>
      </c>
      <c r="S989" s="32">
        <v>0</v>
      </c>
      <c r="T989" s="32">
        <v>30</v>
      </c>
      <c r="U989" s="34">
        <v>-29.9</v>
      </c>
      <c r="V989" s="34">
        <v>21.55</v>
      </c>
      <c r="W989" s="143">
        <f>V989/T989</f>
        <v>0.7183333333333334</v>
      </c>
      <c r="X989" s="32"/>
      <c r="Y989" s="32">
        <v>30</v>
      </c>
      <c r="Z989" s="32">
        <v>30</v>
      </c>
      <c r="AA989" s="32">
        <v>30</v>
      </c>
      <c r="AB989" s="32">
        <v>30</v>
      </c>
      <c r="AC989" s="23"/>
      <c r="AD989" s="23"/>
      <c r="AE989" s="32"/>
      <c r="AF989" s="32">
        <v>29.9</v>
      </c>
      <c r="AG989" s="32">
        <f>Z989+AE989</f>
        <v>30</v>
      </c>
      <c r="AH989" s="32"/>
      <c r="AI989" s="32"/>
      <c r="AJ989" s="67"/>
      <c r="AK989" s="32"/>
      <c r="AL989" s="32"/>
      <c r="AM989" s="32">
        <v>0</v>
      </c>
      <c r="AN989" s="32">
        <v>0</v>
      </c>
      <c r="AO989" s="32">
        <v>0</v>
      </c>
      <c r="AP989" s="32">
        <v>0</v>
      </c>
      <c r="AQ989" s="32">
        <v>0</v>
      </c>
      <c r="AR989" s="67">
        <v>0</v>
      </c>
      <c r="AS989" s="32"/>
      <c r="AT989" s="32">
        <v>0</v>
      </c>
      <c r="AU989" s="32"/>
      <c r="AV989" s="32"/>
      <c r="AW989" s="32"/>
      <c r="AX989" s="455"/>
      <c r="AY989" s="639"/>
      <c r="AZ989" s="455"/>
      <c r="BA989" s="455"/>
      <c r="BB989" s="455"/>
      <c r="BC989" s="639"/>
      <c r="BD989" s="455"/>
      <c r="BE989" s="750"/>
      <c r="BF989" s="186"/>
      <c r="BG989" s="186"/>
      <c r="BH989" s="186"/>
    </row>
    <row r="990" spans="1:57" ht="15.75" customHeight="1" hidden="1">
      <c r="A990" s="165"/>
      <c r="B990" s="166"/>
      <c r="C990" s="166"/>
      <c r="D990" s="166"/>
      <c r="E990" s="388">
        <v>531</v>
      </c>
      <c r="F990" s="146" t="s">
        <v>76</v>
      </c>
      <c r="G990" s="147" t="s">
        <v>11</v>
      </c>
      <c r="H990" s="147" t="s">
        <v>2</v>
      </c>
      <c r="I990" s="147"/>
      <c r="J990" s="206">
        <v>6</v>
      </c>
      <c r="K990" s="154">
        <v>3</v>
      </c>
      <c r="L990" s="154">
        <v>7</v>
      </c>
      <c r="M990" s="144" t="s">
        <v>19</v>
      </c>
      <c r="N990" s="11">
        <v>1</v>
      </c>
      <c r="O990" s="11"/>
      <c r="P990" s="182">
        <v>41</v>
      </c>
      <c r="Q990" s="79" t="s">
        <v>620</v>
      </c>
      <c r="R990" s="32"/>
      <c r="S990" s="32"/>
      <c r="T990" s="32"/>
      <c r="U990" s="34"/>
      <c r="V990" s="34"/>
      <c r="W990" s="143"/>
      <c r="X990" s="32"/>
      <c r="Y990" s="32"/>
      <c r="Z990" s="32"/>
      <c r="AA990" s="32"/>
      <c r="AB990" s="32"/>
      <c r="AC990" s="23"/>
      <c r="AD990" s="23"/>
      <c r="AE990" s="32"/>
      <c r="AF990" s="32"/>
      <c r="AG990" s="32"/>
      <c r="AH990" s="32"/>
      <c r="AI990" s="32"/>
      <c r="AJ990" s="67"/>
      <c r="AK990" s="32"/>
      <c r="AL990" s="32"/>
      <c r="AM990" s="32">
        <v>0</v>
      </c>
      <c r="AN990" s="32"/>
      <c r="AO990" s="32"/>
      <c r="AP990" s="32">
        <v>0</v>
      </c>
      <c r="AQ990" s="32">
        <v>0</v>
      </c>
      <c r="AR990" s="67">
        <v>2000</v>
      </c>
      <c r="AS990" s="32"/>
      <c r="AT990" s="32">
        <v>2000</v>
      </c>
      <c r="AU990" s="234"/>
      <c r="AV990" s="32"/>
      <c r="AW990" s="32"/>
      <c r="AX990" s="455"/>
      <c r="AY990" s="639"/>
      <c r="AZ990" s="455"/>
      <c r="BA990" s="455"/>
      <c r="BB990" s="455"/>
      <c r="BC990" s="639"/>
      <c r="BD990" s="455"/>
      <c r="BE990" s="750"/>
    </row>
    <row r="991" spans="1:57" ht="15.75" customHeight="1" hidden="1">
      <c r="A991" s="165"/>
      <c r="B991" s="166"/>
      <c r="C991" s="166"/>
      <c r="D991" s="166"/>
      <c r="E991" s="35">
        <v>532</v>
      </c>
      <c r="F991" s="38" t="s">
        <v>76</v>
      </c>
      <c r="G991" s="37" t="s">
        <v>11</v>
      </c>
      <c r="H991" s="37" t="s">
        <v>2</v>
      </c>
      <c r="I991" s="37"/>
      <c r="J991" s="38" t="s">
        <v>6</v>
      </c>
      <c r="K991" s="37" t="s">
        <v>12</v>
      </c>
      <c r="L991" s="37"/>
      <c r="M991" s="37"/>
      <c r="N991" s="37"/>
      <c r="O991" s="37"/>
      <c r="P991" s="39"/>
      <c r="Q991" s="84" t="s">
        <v>188</v>
      </c>
      <c r="R991" s="40" t="e">
        <f>#REF!</f>
        <v>#REF!</v>
      </c>
      <c r="S991" s="40" t="e">
        <f>#REF!</f>
        <v>#REF!</v>
      </c>
      <c r="T991" s="40" t="e">
        <f>#REF!</f>
        <v>#REF!</v>
      </c>
      <c r="U991" s="40" t="e">
        <f>#REF!</f>
        <v>#REF!</v>
      </c>
      <c r="V991" s="41" t="e">
        <f>#REF!</f>
        <v>#REF!</v>
      </c>
      <c r="W991" s="145" t="e">
        <f>V991/T991</f>
        <v>#REF!</v>
      </c>
      <c r="X991" s="40" t="e">
        <f>#REF!</f>
        <v>#REF!</v>
      </c>
      <c r="Y991" s="40" t="e">
        <f>#REF!</f>
        <v>#REF!</v>
      </c>
      <c r="Z991" s="40" t="e">
        <f>#REF!</f>
        <v>#REF!</v>
      </c>
      <c r="AA991" s="40" t="e">
        <f>#REF!</f>
        <v>#REF!</v>
      </c>
      <c r="AB991" s="40" t="e">
        <f>#REF!</f>
        <v>#REF!</v>
      </c>
      <c r="AC991" s="42"/>
      <c r="AD991" s="42"/>
      <c r="AE991" s="40" t="e">
        <f>#REF!</f>
        <v>#REF!</v>
      </c>
      <c r="AF991" s="40" t="e">
        <f>SUM(#REF!)</f>
        <v>#REF!</v>
      </c>
      <c r="AG991" s="40" t="e">
        <f>SUM(#REF!)</f>
        <v>#REF!</v>
      </c>
      <c r="AH991" s="40">
        <f>SUM(AH988:AH989)</f>
        <v>0</v>
      </c>
      <c r="AI991" s="40">
        <f aca="true" t="shared" si="321" ref="AI991:AQ991">SUM(AI988:AI990)</f>
        <v>0</v>
      </c>
      <c r="AJ991" s="40">
        <f t="shared" si="321"/>
        <v>0</v>
      </c>
      <c r="AK991" s="40">
        <f t="shared" si="321"/>
        <v>0</v>
      </c>
      <c r="AL991" s="40">
        <f t="shared" si="321"/>
        <v>0</v>
      </c>
      <c r="AM991" s="40">
        <f t="shared" si="321"/>
        <v>0</v>
      </c>
      <c r="AN991" s="40">
        <f t="shared" si="321"/>
        <v>0</v>
      </c>
      <c r="AO991" s="40">
        <f t="shared" si="321"/>
        <v>0</v>
      </c>
      <c r="AP991" s="40">
        <f t="shared" si="321"/>
        <v>0</v>
      </c>
      <c r="AQ991" s="40">
        <f t="shared" si="321"/>
        <v>0</v>
      </c>
      <c r="AR991" s="177">
        <f aca="true" t="shared" si="322" ref="AR991:AZ991">SUM(AR988:AR990)</f>
        <v>2000</v>
      </c>
      <c r="AS991" s="352">
        <f t="shared" si="322"/>
        <v>0</v>
      </c>
      <c r="AT991" s="40">
        <f t="shared" si="322"/>
        <v>2000</v>
      </c>
      <c r="AU991" s="40">
        <f t="shared" si="322"/>
        <v>0</v>
      </c>
      <c r="AV991" s="40">
        <f t="shared" si="322"/>
        <v>0</v>
      </c>
      <c r="AW991" s="40">
        <f>SUM(AW988:AW990)</f>
        <v>0</v>
      </c>
      <c r="AX991" s="352"/>
      <c r="AY991" s="639"/>
      <c r="AZ991" s="352">
        <f t="shared" si="322"/>
        <v>0</v>
      </c>
      <c r="BA991" s="455"/>
      <c r="BB991" s="455"/>
      <c r="BC991" s="639"/>
      <c r="BD991" s="352"/>
      <c r="BE991" s="751"/>
    </row>
    <row r="992" spans="1:60" s="511" customFormat="1" ht="15.75" hidden="1">
      <c r="A992" s="165"/>
      <c r="B992" s="166"/>
      <c r="C992" s="166"/>
      <c r="D992" s="166"/>
      <c r="E992" s="388">
        <v>533</v>
      </c>
      <c r="F992" s="146" t="s">
        <v>76</v>
      </c>
      <c r="G992" s="147" t="s">
        <v>11</v>
      </c>
      <c r="H992" s="147" t="s">
        <v>2</v>
      </c>
      <c r="I992" s="147"/>
      <c r="J992" s="275">
        <v>6</v>
      </c>
      <c r="K992" s="211">
        <v>4</v>
      </c>
      <c r="L992" s="211">
        <v>2</v>
      </c>
      <c r="M992" s="172" t="s">
        <v>13</v>
      </c>
      <c r="N992" s="147"/>
      <c r="O992" s="147"/>
      <c r="P992" s="274">
        <v>41</v>
      </c>
      <c r="Q992" s="164" t="s">
        <v>573</v>
      </c>
      <c r="R992" s="32"/>
      <c r="S992" s="32"/>
      <c r="T992" s="32"/>
      <c r="U992" s="32"/>
      <c r="V992" s="34"/>
      <c r="W992" s="143"/>
      <c r="X992" s="32"/>
      <c r="Y992" s="32"/>
      <c r="Z992" s="32"/>
      <c r="AA992" s="32"/>
      <c r="AB992" s="32"/>
      <c r="AC992" s="23"/>
      <c r="AD992" s="23"/>
      <c r="AE992" s="32"/>
      <c r="AF992" s="32"/>
      <c r="AG992" s="32"/>
      <c r="AH992" s="32"/>
      <c r="AI992" s="32"/>
      <c r="AJ992" s="67"/>
      <c r="AK992" s="32"/>
      <c r="AL992" s="32"/>
      <c r="AM992" s="32">
        <v>1000</v>
      </c>
      <c r="AN992" s="32">
        <v>1000</v>
      </c>
      <c r="AO992" s="32">
        <v>1000</v>
      </c>
      <c r="AP992" s="32">
        <v>1000</v>
      </c>
      <c r="AQ992" s="32">
        <v>1000</v>
      </c>
      <c r="AR992" s="67">
        <v>0</v>
      </c>
      <c r="AS992" s="32">
        <v>1000</v>
      </c>
      <c r="AT992" s="32">
        <v>0</v>
      </c>
      <c r="AU992" s="32"/>
      <c r="AV992" s="32"/>
      <c r="AW992" s="32"/>
      <c r="AX992" s="455"/>
      <c r="AY992" s="639"/>
      <c r="AZ992" s="455"/>
      <c r="BA992" s="455"/>
      <c r="BB992" s="455"/>
      <c r="BC992" s="639"/>
      <c r="BD992" s="455"/>
      <c r="BE992" s="750"/>
      <c r="BF992" s="512"/>
      <c r="BG992" s="512"/>
      <c r="BH992" s="512"/>
    </row>
    <row r="993" spans="1:60" s="112" customFormat="1" ht="15.75" customHeight="1" hidden="1">
      <c r="A993" s="165"/>
      <c r="B993" s="166"/>
      <c r="C993" s="166"/>
      <c r="D993" s="166"/>
      <c r="E993" s="35">
        <v>534</v>
      </c>
      <c r="F993" s="38" t="s">
        <v>76</v>
      </c>
      <c r="G993" s="37" t="s">
        <v>11</v>
      </c>
      <c r="H993" s="37" t="s">
        <v>2</v>
      </c>
      <c r="I993" s="342"/>
      <c r="J993" s="38" t="s">
        <v>6</v>
      </c>
      <c r="K993" s="37"/>
      <c r="L993" s="37"/>
      <c r="M993" s="37"/>
      <c r="N993" s="37"/>
      <c r="O993" s="37"/>
      <c r="P993" s="256"/>
      <c r="Q993" s="37" t="s">
        <v>191</v>
      </c>
      <c r="R993" s="37" t="e">
        <f>#REF!+R991</f>
        <v>#REF!</v>
      </c>
      <c r="S993" s="37" t="e">
        <f>#REF!+S991</f>
        <v>#REF!</v>
      </c>
      <c r="T993" s="37" t="e">
        <f>#REF!+T991</f>
        <v>#REF!</v>
      </c>
      <c r="U993" s="37" t="e">
        <f>#REF!+U991</f>
        <v>#REF!</v>
      </c>
      <c r="V993" s="37" t="e">
        <f>#REF!+V991</f>
        <v>#REF!</v>
      </c>
      <c r="W993" s="37" t="e">
        <f>V993/T993</f>
        <v>#REF!</v>
      </c>
      <c r="X993" s="37" t="e">
        <f>#REF!+X991</f>
        <v>#REF!</v>
      </c>
      <c r="Y993" s="37" t="e">
        <f>#REF!+Y991</f>
        <v>#REF!</v>
      </c>
      <c r="Z993" s="37" t="e">
        <f>#REF!+Z991</f>
        <v>#REF!</v>
      </c>
      <c r="AA993" s="37" t="e">
        <f>#REF!+AA991</f>
        <v>#REF!</v>
      </c>
      <c r="AB993" s="37" t="e">
        <f>#REF!+AB991</f>
        <v>#REF!</v>
      </c>
      <c r="AC993" s="37"/>
      <c r="AD993" s="37"/>
      <c r="AE993" s="37" t="e">
        <f>#REF!+AE991</f>
        <v>#REF!</v>
      </c>
      <c r="AF993" s="37" t="e">
        <f>#REF!+AF991</f>
        <v>#REF!</v>
      </c>
      <c r="AG993" s="37" t="e">
        <f>#REF!+AG991</f>
        <v>#REF!</v>
      </c>
      <c r="AH993" s="40">
        <f>SUM(AH991+AH992)</f>
        <v>0</v>
      </c>
      <c r="AI993" s="258">
        <f>SUM(AI991+AI992)</f>
        <v>0</v>
      </c>
      <c r="AJ993" s="343" t="e">
        <f>#REF!+AJ991</f>
        <v>#REF!</v>
      </c>
      <c r="AK993" s="40">
        <f aca="true" t="shared" si="323" ref="AK993:AZ993">SUM(AK991+AK992)</f>
        <v>0</v>
      </c>
      <c r="AL993" s="258">
        <f t="shared" si="323"/>
        <v>0</v>
      </c>
      <c r="AM993" s="40">
        <f t="shared" si="323"/>
        <v>1000</v>
      </c>
      <c r="AN993" s="40">
        <f t="shared" si="323"/>
        <v>1000</v>
      </c>
      <c r="AO993" s="40">
        <f t="shared" si="323"/>
        <v>1000</v>
      </c>
      <c r="AP993" s="40">
        <f t="shared" si="323"/>
        <v>1000</v>
      </c>
      <c r="AQ993" s="40">
        <f t="shared" si="323"/>
        <v>1000</v>
      </c>
      <c r="AR993" s="433">
        <f t="shared" si="323"/>
        <v>2000</v>
      </c>
      <c r="AS993" s="40">
        <f t="shared" si="323"/>
        <v>1000</v>
      </c>
      <c r="AT993" s="258">
        <f t="shared" si="323"/>
        <v>2000</v>
      </c>
      <c r="AU993" s="258">
        <f t="shared" si="323"/>
        <v>0</v>
      </c>
      <c r="AV993" s="40">
        <f t="shared" si="323"/>
        <v>0</v>
      </c>
      <c r="AW993" s="40">
        <f>SUM(AW991+AW992)</f>
        <v>0</v>
      </c>
      <c r="AX993" s="352"/>
      <c r="AY993" s="639"/>
      <c r="AZ993" s="352">
        <f t="shared" si="323"/>
        <v>0</v>
      </c>
      <c r="BA993" s="455"/>
      <c r="BB993" s="455"/>
      <c r="BC993" s="639"/>
      <c r="BD993" s="352"/>
      <c r="BE993" s="751"/>
      <c r="BF993" s="836"/>
      <c r="BG993" s="836"/>
      <c r="BH993" s="836"/>
    </row>
    <row r="994" spans="1:60" s="507" customFormat="1" ht="0.75" customHeight="1" hidden="1">
      <c r="A994" s="51"/>
      <c r="B994" s="52"/>
      <c r="C994" s="52"/>
      <c r="D994" s="52"/>
      <c r="E994" s="388">
        <v>535</v>
      </c>
      <c r="F994" s="901" t="s">
        <v>186</v>
      </c>
      <c r="G994" s="902"/>
      <c r="H994" s="902"/>
      <c r="I994" s="903"/>
      <c r="J994" s="901" t="s">
        <v>558</v>
      </c>
      <c r="K994" s="902"/>
      <c r="L994" s="902"/>
      <c r="M994" s="902"/>
      <c r="N994" s="902"/>
      <c r="O994" s="902"/>
      <c r="P994" s="903"/>
      <c r="Q994" s="87" t="s">
        <v>561</v>
      </c>
      <c r="R994" s="54" t="e">
        <f>R993</f>
        <v>#REF!</v>
      </c>
      <c r="S994" s="54" t="e">
        <f>S993</f>
        <v>#REF!</v>
      </c>
      <c r="T994" s="54" t="e">
        <f>T993</f>
        <v>#REF!</v>
      </c>
      <c r="U994" s="54" t="e">
        <f>U993</f>
        <v>#REF!</v>
      </c>
      <c r="V994" s="55" t="e">
        <f>V993</f>
        <v>#REF!</v>
      </c>
      <c r="W994" s="152" t="e">
        <f>V994/T994</f>
        <v>#REF!</v>
      </c>
      <c r="X994" s="54" t="e">
        <f>X993</f>
        <v>#REF!</v>
      </c>
      <c r="Y994" s="54" t="e">
        <f>Y993</f>
        <v>#REF!</v>
      </c>
      <c r="Z994" s="54" t="e">
        <f>Z993</f>
        <v>#REF!</v>
      </c>
      <c r="AA994" s="54" t="e">
        <f>AA993</f>
        <v>#REF!</v>
      </c>
      <c r="AB994" s="54" t="e">
        <f>AB993</f>
        <v>#REF!</v>
      </c>
      <c r="AC994" s="330"/>
      <c r="AD994" s="330"/>
      <c r="AE994" s="54" t="e">
        <f aca="true" t="shared" si="324" ref="AE994:AZ994">AE993</f>
        <v>#REF!</v>
      </c>
      <c r="AF994" s="54" t="e">
        <f t="shared" si="324"/>
        <v>#REF!</v>
      </c>
      <c r="AG994" s="54" t="e">
        <f t="shared" si="324"/>
        <v>#REF!</v>
      </c>
      <c r="AH994" s="54">
        <f t="shared" si="324"/>
        <v>0</v>
      </c>
      <c r="AI994" s="64">
        <f>AI993</f>
        <v>0</v>
      </c>
      <c r="AJ994" s="64" t="e">
        <f t="shared" si="324"/>
        <v>#REF!</v>
      </c>
      <c r="AK994" s="64">
        <f t="shared" si="324"/>
        <v>0</v>
      </c>
      <c r="AL994" s="64">
        <f t="shared" si="324"/>
        <v>0</v>
      </c>
      <c r="AM994" s="64">
        <f>AM993</f>
        <v>1000</v>
      </c>
      <c r="AN994" s="64">
        <f>AN993</f>
        <v>1000</v>
      </c>
      <c r="AO994" s="64">
        <f>AO993</f>
        <v>1000</v>
      </c>
      <c r="AP994" s="64">
        <f>AP993</f>
        <v>1000</v>
      </c>
      <c r="AQ994" s="64">
        <f>AQ993</f>
        <v>1000</v>
      </c>
      <c r="AR994" s="54">
        <f t="shared" si="324"/>
        <v>2000</v>
      </c>
      <c r="AS994" s="64">
        <f t="shared" si="324"/>
        <v>1000</v>
      </c>
      <c r="AT994" s="64">
        <f t="shared" si="324"/>
        <v>2000</v>
      </c>
      <c r="AU994" s="64">
        <f>AU993</f>
        <v>0</v>
      </c>
      <c r="AV994" s="64">
        <f t="shared" si="324"/>
        <v>0</v>
      </c>
      <c r="AW994" s="64">
        <f>AW993</f>
        <v>0</v>
      </c>
      <c r="AX994" s="616"/>
      <c r="AY994" s="639"/>
      <c r="AZ994" s="616">
        <f t="shared" si="324"/>
        <v>0</v>
      </c>
      <c r="BA994" s="455"/>
      <c r="BB994" s="455"/>
      <c r="BC994" s="639"/>
      <c r="BD994" s="616"/>
      <c r="BE994" s="752"/>
      <c r="BF994" s="515"/>
      <c r="BG994" s="515"/>
      <c r="BH994" s="515"/>
    </row>
    <row r="995" spans="1:60" s="1" customFormat="1" ht="10.5" customHeight="1">
      <c r="A995" s="584"/>
      <c r="B995" s="584"/>
      <c r="C995" s="584"/>
      <c r="D995" s="584"/>
      <c r="E995" s="584"/>
      <c r="F995" s="584"/>
      <c r="G995" s="584"/>
      <c r="H995" s="584"/>
      <c r="I995" s="584"/>
      <c r="J995" s="527"/>
      <c r="K995" s="527"/>
      <c r="L995" s="527"/>
      <c r="M995" s="527"/>
      <c r="N995" s="527"/>
      <c r="O995" s="527"/>
      <c r="P995" s="527"/>
      <c r="Q995" s="585"/>
      <c r="R995" s="533"/>
      <c r="S995" s="533"/>
      <c r="T995" s="533"/>
      <c r="U995" s="533"/>
      <c r="V995" s="586"/>
      <c r="W995" s="587"/>
      <c r="X995" s="533"/>
      <c r="Y995" s="533"/>
      <c r="Z995" s="533"/>
      <c r="AA995" s="533"/>
      <c r="AB995" s="533"/>
      <c r="AC995" s="585"/>
      <c r="AD995" s="585"/>
      <c r="AE995" s="533"/>
      <c r="AF995" s="533"/>
      <c r="AG995" s="533"/>
      <c r="AH995" s="533"/>
      <c r="AI995" s="533"/>
      <c r="AJ995" s="533"/>
      <c r="AK995" s="533"/>
      <c r="AL995" s="533"/>
      <c r="AM995" s="534"/>
      <c r="AN995" s="534"/>
      <c r="AO995" s="534"/>
      <c r="AP995" s="534"/>
      <c r="AQ995" s="534"/>
      <c r="AR995" s="533"/>
      <c r="AS995" s="534"/>
      <c r="AT995" s="534"/>
      <c r="AU995" s="534"/>
      <c r="AV995" s="534"/>
      <c r="AW995" s="534"/>
      <c r="AX995" s="534"/>
      <c r="AY995" s="786"/>
      <c r="AZ995" s="534"/>
      <c r="BA995" s="534"/>
      <c r="BB995" s="534"/>
      <c r="BC995" s="786"/>
      <c r="BD995" s="534"/>
      <c r="BE995" s="753"/>
      <c r="BF995" s="186"/>
      <c r="BG995" s="186"/>
      <c r="BH995" s="186"/>
    </row>
    <row r="996" spans="1:60" s="507" customFormat="1" ht="15.75" customHeight="1">
      <c r="A996" s="905" t="s">
        <v>186</v>
      </c>
      <c r="B996" s="906"/>
      <c r="C996" s="906"/>
      <c r="D996" s="906"/>
      <c r="E996" s="906"/>
      <c r="F996" s="906"/>
      <c r="G996" s="906"/>
      <c r="H996" s="906"/>
      <c r="I996" s="907"/>
      <c r="J996" s="901" t="s">
        <v>279</v>
      </c>
      <c r="K996" s="902"/>
      <c r="L996" s="902"/>
      <c r="M996" s="902"/>
      <c r="N996" s="902"/>
      <c r="O996" s="902"/>
      <c r="P996" s="903"/>
      <c r="Q996" s="198" t="s">
        <v>562</v>
      </c>
      <c r="R996" s="54">
        <f>R938+R966+R981</f>
        <v>11494</v>
      </c>
      <c r="S996" s="54">
        <f>S938+S966+S981</f>
        <v>2500</v>
      </c>
      <c r="T996" s="54">
        <f>T938+T966+T981</f>
        <v>12894</v>
      </c>
      <c r="U996" s="54">
        <f>U938+U966+U981</f>
        <v>-8313.91</v>
      </c>
      <c r="V996" s="55">
        <f>V938+V966+V981</f>
        <v>13457.579999999998</v>
      </c>
      <c r="W996" s="152">
        <f>V996/T996</f>
        <v>1.0437087017217308</v>
      </c>
      <c r="X996" s="54">
        <f>X938+X966+X981</f>
        <v>4265</v>
      </c>
      <c r="Y996" s="54">
        <f>Y938+Y966+Y981</f>
        <v>14850</v>
      </c>
      <c r="Z996" s="54">
        <f>Z938+Z966+Z981</f>
        <v>14850</v>
      </c>
      <c r="AA996" s="54">
        <f>AA938+AA966+AA981</f>
        <v>14370</v>
      </c>
      <c r="AB996" s="54">
        <f>AB938+AB966+AB981</f>
        <v>14370</v>
      </c>
      <c r="AC996" s="91"/>
      <c r="AD996" s="91"/>
      <c r="AE996" s="54">
        <f>AE938+AE966+AE981</f>
        <v>0</v>
      </c>
      <c r="AF996" s="54">
        <f>AF938+AF966+AF981</f>
        <v>7746.07</v>
      </c>
      <c r="AG996" s="54">
        <f>AG938+AG966+AG981</f>
        <v>14800</v>
      </c>
      <c r="AH996" s="54">
        <f>AH938+AH966+AH981+AH994</f>
        <v>12403.27</v>
      </c>
      <c r="AI996" s="64">
        <f>AI938+AI966+AI981+AI994</f>
        <v>18932.309999999998</v>
      </c>
      <c r="AJ996" s="64">
        <f>AJ938+AJ966+AJ981</f>
        <v>18150</v>
      </c>
      <c r="AK996" s="64">
        <f aca="true" t="shared" si="325" ref="AK996:BH996">AK938+AK966+AK981+AK994</f>
        <v>24907</v>
      </c>
      <c r="AL996" s="64">
        <f t="shared" si="325"/>
        <v>23917.24</v>
      </c>
      <c r="AM996" s="64">
        <f t="shared" si="325"/>
        <v>17551</v>
      </c>
      <c r="AN996" s="64">
        <f t="shared" si="325"/>
        <v>18401</v>
      </c>
      <c r="AO996" s="64">
        <f t="shared" si="325"/>
        <v>18401</v>
      </c>
      <c r="AP996" s="64">
        <f t="shared" si="325"/>
        <v>18401</v>
      </c>
      <c r="AQ996" s="64">
        <f t="shared" si="325"/>
        <v>18933</v>
      </c>
      <c r="AR996" s="54">
        <f t="shared" si="325"/>
        <v>21091</v>
      </c>
      <c r="AS996" s="64">
        <f t="shared" si="325"/>
        <v>17186.54</v>
      </c>
      <c r="AT996" s="64">
        <f t="shared" si="325"/>
        <v>18691</v>
      </c>
      <c r="AU996" s="64">
        <f t="shared" si="325"/>
        <v>13447.49</v>
      </c>
      <c r="AV996" s="64">
        <f t="shared" si="325"/>
        <v>2433.73</v>
      </c>
      <c r="AW996" s="64"/>
      <c r="AX996" s="64">
        <f>AX938+AX966+AX981+AX994</f>
        <v>1471.6</v>
      </c>
      <c r="AY996" s="64">
        <f t="shared" si="325"/>
        <v>2820</v>
      </c>
      <c r="AZ996" s="64">
        <f t="shared" si="325"/>
        <v>2820</v>
      </c>
      <c r="BA996" s="64">
        <f t="shared" si="325"/>
        <v>2820</v>
      </c>
      <c r="BB996" s="64">
        <f t="shared" si="325"/>
        <v>2820</v>
      </c>
      <c r="BC996" s="64">
        <f t="shared" si="325"/>
        <v>2820</v>
      </c>
      <c r="BD996" s="64">
        <f t="shared" si="325"/>
        <v>2031.3500000000001</v>
      </c>
      <c r="BE996" s="64" t="e">
        <f t="shared" si="325"/>
        <v>#DIV/0!</v>
      </c>
      <c r="BF996" s="64">
        <f t="shared" si="325"/>
        <v>2570</v>
      </c>
      <c r="BG996" s="64">
        <f t="shared" si="325"/>
        <v>2720</v>
      </c>
      <c r="BH996" s="64">
        <f t="shared" si="325"/>
        <v>2720</v>
      </c>
    </row>
    <row r="997" spans="1:56" ht="10.5" customHeight="1">
      <c r="A997" s="537"/>
      <c r="B997" s="538"/>
      <c r="C997" s="538"/>
      <c r="D997" s="538"/>
      <c r="E997" s="538"/>
      <c r="F997" s="538"/>
      <c r="G997" s="538"/>
      <c r="H997" s="538"/>
      <c r="I997" s="538"/>
      <c r="J997" s="538"/>
      <c r="K997" s="538"/>
      <c r="L997" s="538"/>
      <c r="M997" s="538"/>
      <c r="N997" s="538"/>
      <c r="O997" s="538"/>
      <c r="P997" s="538"/>
      <c r="Q997" s="538"/>
      <c r="R997" s="538"/>
      <c r="S997" s="538"/>
      <c r="T997" s="538"/>
      <c r="U997" s="538"/>
      <c r="V997" s="538"/>
      <c r="W997" s="538"/>
      <c r="X997" s="539"/>
      <c r="Y997" s="538"/>
      <c r="Z997" s="538"/>
      <c r="AA997" s="538"/>
      <c r="AB997" s="538"/>
      <c r="AC997" s="511"/>
      <c r="AD997" s="511"/>
      <c r="AE997" s="538"/>
      <c r="AF997" s="538"/>
      <c r="AG997" s="539"/>
      <c r="AH997" s="539"/>
      <c r="AI997" s="539"/>
      <c r="AJ997" s="540"/>
      <c r="AK997" s="540"/>
      <c r="AL997" s="539"/>
      <c r="AM997" s="539"/>
      <c r="AN997" s="539"/>
      <c r="AO997" s="539"/>
      <c r="AP997" s="539"/>
      <c r="AQ997" s="539"/>
      <c r="AR997" s="540"/>
      <c r="AS997" s="539"/>
      <c r="AT997" s="539"/>
      <c r="AU997" s="540"/>
      <c r="AV997" s="539"/>
      <c r="AW997" s="539"/>
      <c r="AX997" s="539"/>
      <c r="AY997" s="783"/>
      <c r="AZ997" s="539"/>
      <c r="BA997" s="665"/>
      <c r="BB997" s="665"/>
      <c r="BC997" s="783"/>
      <c r="BD997" s="539"/>
    </row>
    <row r="998" spans="1:56" ht="18.75">
      <c r="A998" s="74"/>
      <c r="B998" s="74"/>
      <c r="C998" s="74"/>
      <c r="D998" s="74"/>
      <c r="E998" s="74"/>
      <c r="F998" s="74"/>
      <c r="G998" s="74"/>
      <c r="H998" s="74" t="s">
        <v>287</v>
      </c>
      <c r="I998" s="74"/>
      <c r="J998" s="74"/>
      <c r="K998" s="74"/>
      <c r="L998" s="74"/>
      <c r="M998" s="74"/>
      <c r="N998" s="74"/>
      <c r="O998" s="74"/>
      <c r="P998" s="74"/>
      <c r="Q998" s="74" t="s">
        <v>288</v>
      </c>
      <c r="R998" s="75"/>
      <c r="S998" s="75"/>
      <c r="T998" s="75"/>
      <c r="U998" s="76"/>
      <c r="V998" s="76"/>
      <c r="W998" s="76"/>
      <c r="X998" s="75"/>
      <c r="Y998" s="75"/>
      <c r="Z998" s="75"/>
      <c r="AA998" s="75"/>
      <c r="AB998" s="75"/>
      <c r="AC998" s="74"/>
      <c r="AD998" s="74"/>
      <c r="AE998" s="75"/>
      <c r="AF998" s="75"/>
      <c r="AG998" s="75"/>
      <c r="AH998" s="75"/>
      <c r="AI998" s="75"/>
      <c r="AJ998" s="75"/>
      <c r="AK998" s="75"/>
      <c r="AL998" s="200"/>
      <c r="AM998" s="200"/>
      <c r="AN998" s="200"/>
      <c r="AO998" s="200"/>
      <c r="AP998" s="200"/>
      <c r="AQ998" s="200"/>
      <c r="AR998" s="75"/>
      <c r="AS998" s="200"/>
      <c r="AT998" s="200"/>
      <c r="AU998" s="75"/>
      <c r="AV998" s="75"/>
      <c r="AW998" s="75"/>
      <c r="AX998" s="75"/>
      <c r="AY998" s="774"/>
      <c r="AZ998" s="75"/>
      <c r="BA998" s="75"/>
      <c r="BB998" s="75"/>
      <c r="BC998" s="774"/>
      <c r="BD998" s="75"/>
    </row>
    <row r="999" spans="1:56" ht="10.5" customHeight="1">
      <c r="A999" s="502"/>
      <c r="B999" s="502"/>
      <c r="C999" s="502"/>
      <c r="D999" s="502"/>
      <c r="E999" s="502"/>
      <c r="F999" s="502"/>
      <c r="G999" s="502"/>
      <c r="H999" s="502"/>
      <c r="I999" s="502"/>
      <c r="J999" s="503"/>
      <c r="K999" s="503"/>
      <c r="L999" s="503"/>
      <c r="M999" s="503"/>
      <c r="N999" s="503"/>
      <c r="O999" s="503"/>
      <c r="P999" s="503"/>
      <c r="Q999" s="504"/>
      <c r="R999" s="505"/>
      <c r="S999" s="505"/>
      <c r="T999" s="505"/>
      <c r="U999" s="506"/>
      <c r="V999" s="506"/>
      <c r="W999" s="506"/>
      <c r="X999" s="505"/>
      <c r="Y999" s="505"/>
      <c r="Z999" s="505"/>
      <c r="AA999" s="505"/>
      <c r="AB999" s="505"/>
      <c r="AC999" s="504"/>
      <c r="AD999" s="504"/>
      <c r="AE999" s="505"/>
      <c r="AF999" s="505"/>
      <c r="AG999" s="505"/>
      <c r="AH999" s="505"/>
      <c r="AI999" s="505"/>
      <c r="AJ999" s="505"/>
      <c r="AK999" s="505"/>
      <c r="AL999" s="508"/>
      <c r="AM999" s="508"/>
      <c r="AN999" s="508"/>
      <c r="AO999" s="508"/>
      <c r="AP999" s="508"/>
      <c r="AQ999" s="508"/>
      <c r="AR999" s="505"/>
      <c r="AS999" s="508"/>
      <c r="AT999" s="508"/>
      <c r="AU999" s="505"/>
      <c r="AV999" s="505"/>
      <c r="AW999" s="505"/>
      <c r="AX999" s="505"/>
      <c r="AY999" s="775"/>
      <c r="AZ999" s="505"/>
      <c r="BA999" s="505"/>
      <c r="BB999" s="505"/>
      <c r="BC999" s="775"/>
      <c r="BD999" s="505"/>
    </row>
    <row r="1000" spans="1:60" ht="15.75" customHeight="1">
      <c r="A1000" s="14" t="s">
        <v>305</v>
      </c>
      <c r="B1000" s="26"/>
      <c r="C1000" s="26"/>
      <c r="D1000" s="26"/>
      <c r="E1000" s="379"/>
      <c r="F1000" s="896" t="s">
        <v>305</v>
      </c>
      <c r="G1000" s="896"/>
      <c r="H1000" s="896"/>
      <c r="I1000" s="896"/>
      <c r="J1000" s="896"/>
      <c r="K1000" s="896"/>
      <c r="L1000" s="896"/>
      <c r="M1000" s="884" t="s">
        <v>364</v>
      </c>
      <c r="N1000" s="884"/>
      <c r="O1000" s="884"/>
      <c r="P1000" s="884"/>
      <c r="Q1000" s="884"/>
      <c r="R1000" s="884"/>
      <c r="S1000" s="884"/>
      <c r="T1000" s="884"/>
      <c r="U1000" s="884"/>
      <c r="V1000" s="884"/>
      <c r="W1000" s="884"/>
      <c r="X1000" s="884"/>
      <c r="Y1000" s="884"/>
      <c r="Z1000" s="884"/>
      <c r="AA1000" s="884"/>
      <c r="AB1000" s="884"/>
      <c r="AC1000" s="884"/>
      <c r="AD1000" s="884"/>
      <c r="AE1000" s="884"/>
      <c r="AF1000" s="884"/>
      <c r="AG1000" s="884"/>
      <c r="AH1000" s="884"/>
      <c r="AI1000" s="884"/>
      <c r="AJ1000" s="884"/>
      <c r="AK1000" s="884"/>
      <c r="AL1000" s="884"/>
      <c r="AM1000" s="884"/>
      <c r="AN1000" s="884"/>
      <c r="AO1000" s="884"/>
      <c r="AP1000" s="884"/>
      <c r="AQ1000" s="884"/>
      <c r="AR1000" s="884"/>
      <c r="AS1000" s="884"/>
      <c r="AT1000" s="884"/>
      <c r="AU1000" s="884"/>
      <c r="AV1000" s="884"/>
      <c r="AW1000" s="884"/>
      <c r="AX1000" s="884"/>
      <c r="AY1000" s="884"/>
      <c r="AZ1000" s="884"/>
      <c r="BA1000" s="884"/>
      <c r="BB1000" s="884"/>
      <c r="BC1000" s="884"/>
      <c r="BD1000" s="884"/>
      <c r="BE1000" s="884"/>
      <c r="BF1000" s="884"/>
      <c r="BG1000" s="884"/>
      <c r="BH1000" s="884"/>
    </row>
    <row r="1001" spans="1:60" s="511" customFormat="1" ht="15.75" customHeight="1">
      <c r="A1001" s="9" t="s">
        <v>306</v>
      </c>
      <c r="B1001" s="5"/>
      <c r="C1001" s="5"/>
      <c r="D1001" s="5"/>
      <c r="E1001" s="379"/>
      <c r="F1001" s="896" t="s">
        <v>306</v>
      </c>
      <c r="G1001" s="896"/>
      <c r="H1001" s="896"/>
      <c r="I1001" s="896"/>
      <c r="J1001" s="896"/>
      <c r="K1001" s="896"/>
      <c r="L1001" s="896"/>
      <c r="M1001" s="884" t="s">
        <v>365</v>
      </c>
      <c r="N1001" s="884"/>
      <c r="O1001" s="884"/>
      <c r="P1001" s="884"/>
      <c r="Q1001" s="884"/>
      <c r="R1001" s="884"/>
      <c r="S1001" s="884"/>
      <c r="T1001" s="884"/>
      <c r="U1001" s="884"/>
      <c r="V1001" s="884"/>
      <c r="W1001" s="884"/>
      <c r="X1001" s="884"/>
      <c r="Y1001" s="884"/>
      <c r="Z1001" s="884"/>
      <c r="AA1001" s="884"/>
      <c r="AB1001" s="884"/>
      <c r="AC1001" s="884"/>
      <c r="AD1001" s="884"/>
      <c r="AE1001" s="884"/>
      <c r="AF1001" s="884"/>
      <c r="AG1001" s="884"/>
      <c r="AH1001" s="884"/>
      <c r="AI1001" s="884"/>
      <c r="AJ1001" s="884"/>
      <c r="AK1001" s="884"/>
      <c r="AL1001" s="884"/>
      <c r="AM1001" s="884"/>
      <c r="AN1001" s="884"/>
      <c r="AO1001" s="884"/>
      <c r="AP1001" s="884"/>
      <c r="AQ1001" s="884"/>
      <c r="AR1001" s="884"/>
      <c r="AS1001" s="884"/>
      <c r="AT1001" s="884"/>
      <c r="AU1001" s="884"/>
      <c r="AV1001" s="884"/>
      <c r="AW1001" s="884"/>
      <c r="AX1001" s="884"/>
      <c r="AY1001" s="884"/>
      <c r="AZ1001" s="884"/>
      <c r="BA1001" s="884"/>
      <c r="BB1001" s="884"/>
      <c r="BC1001" s="884"/>
      <c r="BD1001" s="884"/>
      <c r="BE1001" s="884"/>
      <c r="BF1001" s="884"/>
      <c r="BG1001" s="884"/>
      <c r="BH1001" s="884"/>
    </row>
    <row r="1002" spans="1:60" s="23" customFormat="1" ht="15.75" customHeight="1">
      <c r="A1002" s="8" t="s">
        <v>307</v>
      </c>
      <c r="B1002" s="5"/>
      <c r="C1002" s="5"/>
      <c r="D1002" s="5"/>
      <c r="E1002" s="379"/>
      <c r="F1002" s="896" t="s">
        <v>307</v>
      </c>
      <c r="G1002" s="896"/>
      <c r="H1002" s="896"/>
      <c r="I1002" s="896"/>
      <c r="J1002" s="896"/>
      <c r="K1002" s="896"/>
      <c r="L1002" s="896"/>
      <c r="M1002" s="884" t="s">
        <v>366</v>
      </c>
      <c r="N1002" s="884"/>
      <c r="O1002" s="884"/>
      <c r="P1002" s="884"/>
      <c r="Q1002" s="884"/>
      <c r="R1002" s="884"/>
      <c r="S1002" s="884"/>
      <c r="T1002" s="884"/>
      <c r="U1002" s="884"/>
      <c r="V1002" s="884"/>
      <c r="W1002" s="884"/>
      <c r="X1002" s="884"/>
      <c r="Y1002" s="884"/>
      <c r="Z1002" s="884"/>
      <c r="AA1002" s="884"/>
      <c r="AB1002" s="884"/>
      <c r="AC1002" s="884"/>
      <c r="AD1002" s="884"/>
      <c r="AE1002" s="884"/>
      <c r="AF1002" s="884"/>
      <c r="AG1002" s="884"/>
      <c r="AH1002" s="884"/>
      <c r="AI1002" s="884"/>
      <c r="AJ1002" s="884"/>
      <c r="AK1002" s="884"/>
      <c r="AL1002" s="884"/>
      <c r="AM1002" s="884"/>
      <c r="AN1002" s="884"/>
      <c r="AO1002" s="884"/>
      <c r="AP1002" s="884"/>
      <c r="AQ1002" s="884"/>
      <c r="AR1002" s="884"/>
      <c r="AS1002" s="884"/>
      <c r="AT1002" s="884"/>
      <c r="AU1002" s="884"/>
      <c r="AV1002" s="884"/>
      <c r="AW1002" s="884"/>
      <c r="AX1002" s="884"/>
      <c r="AY1002" s="884"/>
      <c r="AZ1002" s="884"/>
      <c r="BA1002" s="884"/>
      <c r="BB1002" s="884"/>
      <c r="BC1002" s="884"/>
      <c r="BD1002" s="884"/>
      <c r="BE1002" s="884"/>
      <c r="BF1002" s="884"/>
      <c r="BG1002" s="884"/>
      <c r="BH1002" s="884"/>
    </row>
    <row r="1003" spans="1:60" s="511" customFormat="1" ht="11.25">
      <c r="A1003" s="500"/>
      <c r="B1003" s="501"/>
      <c r="C1003" s="501"/>
      <c r="D1003" s="501"/>
      <c r="E1003" s="502"/>
      <c r="F1003" s="502"/>
      <c r="G1003" s="502"/>
      <c r="H1003" s="502"/>
      <c r="I1003" s="502"/>
      <c r="J1003" s="503"/>
      <c r="K1003" s="503"/>
      <c r="L1003" s="503"/>
      <c r="M1003" s="503"/>
      <c r="N1003" s="503"/>
      <c r="O1003" s="503"/>
      <c r="P1003" s="503"/>
      <c r="Q1003" s="504"/>
      <c r="R1003" s="505"/>
      <c r="S1003" s="505"/>
      <c r="T1003" s="505"/>
      <c r="U1003" s="506"/>
      <c r="V1003" s="506"/>
      <c r="W1003" s="506"/>
      <c r="X1003" s="505"/>
      <c r="Y1003" s="505"/>
      <c r="Z1003" s="505"/>
      <c r="AA1003" s="505"/>
      <c r="AB1003" s="505"/>
      <c r="AC1003" s="507"/>
      <c r="AD1003" s="507"/>
      <c r="AE1003" s="505"/>
      <c r="AF1003" s="505"/>
      <c r="AG1003" s="505"/>
      <c r="AH1003" s="505"/>
      <c r="AI1003" s="505"/>
      <c r="AJ1003" s="505"/>
      <c r="AK1003" s="505"/>
      <c r="AL1003" s="508"/>
      <c r="AM1003" s="508"/>
      <c r="AN1003" s="508"/>
      <c r="AO1003" s="508"/>
      <c r="AP1003" s="508"/>
      <c r="AQ1003" s="508"/>
      <c r="AR1003" s="505"/>
      <c r="AS1003" s="508"/>
      <c r="AT1003" s="508"/>
      <c r="AU1003" s="505"/>
      <c r="AV1003" s="505"/>
      <c r="AW1003" s="505"/>
      <c r="AX1003" s="505"/>
      <c r="AY1003" s="775"/>
      <c r="AZ1003" s="505"/>
      <c r="BA1003" s="505"/>
      <c r="BB1003" s="505"/>
      <c r="BC1003" s="775"/>
      <c r="BD1003" s="505"/>
      <c r="BE1003" s="737"/>
      <c r="BF1003" s="512"/>
      <c r="BG1003" s="512"/>
      <c r="BH1003" s="512"/>
    </row>
    <row r="1004" spans="1:60" s="112" customFormat="1" ht="18.75" customHeight="1">
      <c r="A1004" s="914"/>
      <c r="B1004" s="914"/>
      <c r="C1004" s="914"/>
      <c r="D1004" s="914"/>
      <c r="E1004" s="914"/>
      <c r="F1004" s="914"/>
      <c r="G1004" s="914"/>
      <c r="H1004" s="914"/>
      <c r="I1004" s="914"/>
      <c r="J1004" s="892" t="s">
        <v>289</v>
      </c>
      <c r="K1004" s="892"/>
      <c r="L1004" s="892"/>
      <c r="M1004" s="892"/>
      <c r="N1004" s="892"/>
      <c r="O1004" s="892"/>
      <c r="P1004" s="892"/>
      <c r="Q1004" s="112" t="s">
        <v>290</v>
      </c>
      <c r="R1004" s="113"/>
      <c r="S1004" s="113"/>
      <c r="T1004" s="113"/>
      <c r="U1004" s="114"/>
      <c r="V1004" s="114"/>
      <c r="W1004" s="114"/>
      <c r="X1004" s="113"/>
      <c r="Y1004" s="113"/>
      <c r="Z1004" s="113"/>
      <c r="AA1004" s="113"/>
      <c r="AB1004" s="113"/>
      <c r="AE1004" s="113"/>
      <c r="AF1004" s="113"/>
      <c r="AG1004" s="113"/>
      <c r="AH1004" s="113"/>
      <c r="AI1004" s="113"/>
      <c r="AJ1004" s="113"/>
      <c r="AK1004" s="113"/>
      <c r="AL1004" s="203"/>
      <c r="AM1004" s="203"/>
      <c r="AN1004" s="203"/>
      <c r="AO1004" s="203"/>
      <c r="AP1004" s="203"/>
      <c r="AQ1004" s="203"/>
      <c r="AR1004" s="113"/>
      <c r="AS1004" s="203"/>
      <c r="AT1004" s="203"/>
      <c r="AU1004" s="113"/>
      <c r="AV1004" s="113"/>
      <c r="AW1004" s="113"/>
      <c r="AX1004" s="113"/>
      <c r="AY1004" s="784"/>
      <c r="AZ1004" s="113"/>
      <c r="BA1004" s="113"/>
      <c r="BB1004" s="113"/>
      <c r="BC1004" s="784"/>
      <c r="BD1004" s="113"/>
      <c r="BE1004" s="725"/>
      <c r="BF1004" s="836"/>
      <c r="BG1004" s="836"/>
      <c r="BH1004" s="836"/>
    </row>
    <row r="1005" spans="1:60" s="507" customFormat="1" ht="11.25">
      <c r="A1005" s="576"/>
      <c r="B1005" s="553"/>
      <c r="C1005" s="553"/>
      <c r="D1005" s="553"/>
      <c r="E1005" s="502"/>
      <c r="F1005" s="502"/>
      <c r="G1005" s="502"/>
      <c r="H1005" s="502"/>
      <c r="I1005" s="502"/>
      <c r="J1005" s="503"/>
      <c r="K1005" s="503"/>
      <c r="L1005" s="503"/>
      <c r="M1005" s="503"/>
      <c r="N1005" s="503"/>
      <c r="O1005" s="503"/>
      <c r="P1005" s="503"/>
      <c r="Q1005" s="504"/>
      <c r="R1005" s="505"/>
      <c r="S1005" s="505"/>
      <c r="T1005" s="505"/>
      <c r="U1005" s="506"/>
      <c r="V1005" s="506"/>
      <c r="W1005" s="506"/>
      <c r="X1005" s="505"/>
      <c r="Y1005" s="505"/>
      <c r="Z1005" s="505"/>
      <c r="AA1005" s="505"/>
      <c r="AB1005" s="505"/>
      <c r="AE1005" s="505"/>
      <c r="AF1005" s="505"/>
      <c r="AG1005" s="505"/>
      <c r="AH1005" s="505"/>
      <c r="AI1005" s="505"/>
      <c r="AJ1005" s="505"/>
      <c r="AK1005" s="505"/>
      <c r="AL1005" s="508"/>
      <c r="AM1005" s="508"/>
      <c r="AN1005" s="508"/>
      <c r="AO1005" s="508"/>
      <c r="AP1005" s="508"/>
      <c r="AQ1005" s="508"/>
      <c r="AR1005" s="505"/>
      <c r="AS1005" s="508"/>
      <c r="AT1005" s="508"/>
      <c r="AU1005" s="505"/>
      <c r="AV1005" s="505"/>
      <c r="AW1005" s="505"/>
      <c r="AX1005" s="505"/>
      <c r="AY1005" s="775"/>
      <c r="AZ1005" s="505"/>
      <c r="BA1005" s="505"/>
      <c r="BB1005" s="505"/>
      <c r="BC1005" s="775"/>
      <c r="BD1005" s="505"/>
      <c r="BE1005" s="729"/>
      <c r="BF1005" s="515"/>
      <c r="BG1005" s="515"/>
      <c r="BH1005" s="515"/>
    </row>
    <row r="1006" spans="1:60" s="1" customFormat="1" ht="15.75" customHeight="1" hidden="1">
      <c r="A1006" s="107"/>
      <c r="B1006" s="26"/>
      <c r="C1006" s="26"/>
      <c r="D1006" s="26"/>
      <c r="E1006" s="29"/>
      <c r="F1006" s="95"/>
      <c r="G1006" s="29"/>
      <c r="H1006" s="29"/>
      <c r="I1006" s="29"/>
      <c r="J1006" s="27"/>
      <c r="K1006" s="27"/>
      <c r="L1006" s="27"/>
      <c r="M1006" s="982"/>
      <c r="N1006" s="982"/>
      <c r="O1006" s="982"/>
      <c r="P1006" s="982"/>
      <c r="Q1006" s="982"/>
      <c r="R1006" s="982"/>
      <c r="S1006" s="982"/>
      <c r="T1006" s="982"/>
      <c r="U1006" s="982"/>
      <c r="V1006" s="982"/>
      <c r="W1006" s="982"/>
      <c r="X1006" s="982"/>
      <c r="Y1006" s="982"/>
      <c r="Z1006" s="982"/>
      <c r="AA1006" s="982"/>
      <c r="AB1006" s="982"/>
      <c r="AG1006" s="186"/>
      <c r="AH1006" s="186"/>
      <c r="AI1006" s="186"/>
      <c r="AJ1006" s="186"/>
      <c r="AK1006" s="186"/>
      <c r="AL1006" s="202"/>
      <c r="AM1006" s="202"/>
      <c r="AN1006" s="202"/>
      <c r="AO1006" s="202"/>
      <c r="AP1006" s="202"/>
      <c r="AQ1006" s="202"/>
      <c r="AR1006" s="186"/>
      <c r="AS1006" s="202"/>
      <c r="AT1006" s="202"/>
      <c r="AU1006" s="186"/>
      <c r="AV1006" s="186"/>
      <c r="AW1006" s="186"/>
      <c r="AX1006" s="186"/>
      <c r="AY1006" s="793"/>
      <c r="AZ1006" s="186"/>
      <c r="BA1006" s="252"/>
      <c r="BB1006" s="252"/>
      <c r="BC1006" s="793"/>
      <c r="BD1006" s="186"/>
      <c r="BE1006" s="728"/>
      <c r="BF1006" s="186"/>
      <c r="BG1006" s="186"/>
      <c r="BH1006" s="186"/>
    </row>
    <row r="1007" spans="1:60" s="1" customFormat="1" ht="10.5" customHeight="1" thickBot="1">
      <c r="A1007" s="576"/>
      <c r="B1007" s="553"/>
      <c r="C1007" s="553"/>
      <c r="D1007" s="553"/>
      <c r="E1007" s="502"/>
      <c r="F1007" s="502"/>
      <c r="G1007" s="502"/>
      <c r="H1007" s="502"/>
      <c r="I1007" s="502"/>
      <c r="J1007" s="503"/>
      <c r="K1007" s="503"/>
      <c r="L1007" s="503"/>
      <c r="M1007" s="924"/>
      <c r="N1007" s="924"/>
      <c r="O1007" s="924"/>
      <c r="P1007" s="924"/>
      <c r="Q1007" s="924"/>
      <c r="R1007" s="924"/>
      <c r="S1007" s="924"/>
      <c r="T1007" s="924"/>
      <c r="U1007" s="924"/>
      <c r="V1007" s="924"/>
      <c r="W1007" s="924"/>
      <c r="X1007" s="924"/>
      <c r="Y1007" s="924"/>
      <c r="Z1007" s="924"/>
      <c r="AA1007" s="924"/>
      <c r="AB1007" s="924"/>
      <c r="AC1007" s="507"/>
      <c r="AD1007" s="507"/>
      <c r="AE1007" s="507"/>
      <c r="AF1007" s="507"/>
      <c r="AG1007" s="515"/>
      <c r="AH1007" s="515"/>
      <c r="AI1007" s="515"/>
      <c r="AJ1007" s="515"/>
      <c r="AK1007" s="515"/>
      <c r="AL1007" s="516"/>
      <c r="AM1007" s="516"/>
      <c r="AN1007" s="516"/>
      <c r="AO1007" s="516"/>
      <c r="AP1007" s="517"/>
      <c r="AQ1007" s="509"/>
      <c r="AR1007" s="515"/>
      <c r="AS1007" s="516"/>
      <c r="AT1007" s="516"/>
      <c r="AU1007" s="515"/>
      <c r="AV1007" s="515"/>
      <c r="AW1007" s="515"/>
      <c r="AX1007" s="515"/>
      <c r="AY1007" s="779"/>
      <c r="AZ1007" s="515"/>
      <c r="BA1007" s="582"/>
      <c r="BB1007" s="582"/>
      <c r="BC1007" s="779"/>
      <c r="BD1007" s="515"/>
      <c r="BE1007" s="728"/>
      <c r="BF1007" s="186"/>
      <c r="BG1007" s="186"/>
      <c r="BH1007" s="186"/>
    </row>
    <row r="1008" spans="1:60" ht="39" customHeight="1" thickBot="1">
      <c r="A1008" s="886" t="s">
        <v>0</v>
      </c>
      <c r="B1008" s="886"/>
      <c r="C1008" s="886"/>
      <c r="D1008" s="10" t="s">
        <v>1</v>
      </c>
      <c r="E1008" s="412" t="s">
        <v>574</v>
      </c>
      <c r="F1008" s="887" t="s">
        <v>196</v>
      </c>
      <c r="G1008" s="888"/>
      <c r="H1008" s="888"/>
      <c r="I1008" s="889"/>
      <c r="J1008" s="890" t="s">
        <v>195</v>
      </c>
      <c r="K1008" s="888"/>
      <c r="L1008" s="888"/>
      <c r="M1008" s="888"/>
      <c r="N1008" s="888"/>
      <c r="O1008" s="891"/>
      <c r="P1008" s="414" t="s">
        <v>311</v>
      </c>
      <c r="Q1008" s="413" t="s">
        <v>302</v>
      </c>
      <c r="R1008" s="408" t="s">
        <v>377</v>
      </c>
      <c r="S1008" s="408" t="s">
        <v>179</v>
      </c>
      <c r="T1008" s="408" t="s">
        <v>378</v>
      </c>
      <c r="U1008" s="409" t="s">
        <v>180</v>
      </c>
      <c r="V1008" s="409" t="s">
        <v>379</v>
      </c>
      <c r="W1008" s="409" t="s">
        <v>381</v>
      </c>
      <c r="X1008" s="408"/>
      <c r="Y1008" s="408" t="s">
        <v>421</v>
      </c>
      <c r="Z1008" s="410" t="s">
        <v>427</v>
      </c>
      <c r="AA1008" s="408" t="s">
        <v>181</v>
      </c>
      <c r="AB1008" s="408" t="s">
        <v>380</v>
      </c>
      <c r="AC1008" s="411"/>
      <c r="AD1008" s="411"/>
      <c r="AE1008" s="410" t="s">
        <v>422</v>
      </c>
      <c r="AF1008" s="410" t="s">
        <v>437</v>
      </c>
      <c r="AG1008" s="410" t="s">
        <v>436</v>
      </c>
      <c r="AH1008" s="415" t="s">
        <v>434</v>
      </c>
      <c r="AI1008" s="417" t="s">
        <v>465</v>
      </c>
      <c r="AJ1008" s="416" t="s">
        <v>435</v>
      </c>
      <c r="AK1008" s="410" t="s">
        <v>507</v>
      </c>
      <c r="AL1008" s="415" t="s">
        <v>506</v>
      </c>
      <c r="AM1008" s="417" t="s">
        <v>571</v>
      </c>
      <c r="AN1008" s="427" t="s">
        <v>577</v>
      </c>
      <c r="AO1008" s="417" t="s">
        <v>583</v>
      </c>
      <c r="AP1008" s="428" t="s">
        <v>591</v>
      </c>
      <c r="AQ1008" s="428" t="s">
        <v>644</v>
      </c>
      <c r="AR1008" s="426" t="s">
        <v>650</v>
      </c>
      <c r="AS1008" s="417" t="s">
        <v>657</v>
      </c>
      <c r="AT1008" s="632" t="s">
        <v>732</v>
      </c>
      <c r="AU1008" s="640" t="s">
        <v>850</v>
      </c>
      <c r="AV1008" s="640" t="s">
        <v>849</v>
      </c>
      <c r="AW1008" s="646" t="s">
        <v>785</v>
      </c>
      <c r="AX1008" s="498" t="s">
        <v>758</v>
      </c>
      <c r="AY1008" s="766" t="s">
        <v>801</v>
      </c>
      <c r="AZ1008" s="767" t="s">
        <v>605</v>
      </c>
      <c r="BA1008" s="768" t="s">
        <v>781</v>
      </c>
      <c r="BB1008" s="768" t="s">
        <v>782</v>
      </c>
      <c r="BC1008" s="766" t="s">
        <v>889</v>
      </c>
      <c r="BD1008" s="714" t="s">
        <v>843</v>
      </c>
      <c r="BE1008" s="714" t="s">
        <v>836</v>
      </c>
      <c r="BF1008" s="816" t="s">
        <v>852</v>
      </c>
      <c r="BG1008" s="640" t="s">
        <v>853</v>
      </c>
      <c r="BH1008" s="766" t="s">
        <v>854</v>
      </c>
    </row>
    <row r="1009" spans="1:60" ht="15.75">
      <c r="A1009" s="12">
        <v>9</v>
      </c>
      <c r="B1009" s="13">
        <v>3</v>
      </c>
      <c r="C1009" s="13" t="s">
        <v>5</v>
      </c>
      <c r="D1009" s="11" t="s">
        <v>3</v>
      </c>
      <c r="E1009" s="189">
        <v>538</v>
      </c>
      <c r="F1009" s="10" t="s">
        <v>76</v>
      </c>
      <c r="G1009" s="11" t="s">
        <v>11</v>
      </c>
      <c r="H1009" s="11" t="s">
        <v>2</v>
      </c>
      <c r="I1009" s="154"/>
      <c r="J1009" s="10" t="s">
        <v>6</v>
      </c>
      <c r="K1009" s="11" t="s">
        <v>12</v>
      </c>
      <c r="L1009" s="11" t="s">
        <v>12</v>
      </c>
      <c r="M1009" s="144" t="s">
        <v>38</v>
      </c>
      <c r="N1009" s="11">
        <v>1</v>
      </c>
      <c r="O1009" s="11"/>
      <c r="P1009" s="22" t="s">
        <v>7</v>
      </c>
      <c r="Q1009" s="79" t="s">
        <v>740</v>
      </c>
      <c r="R1009" s="32">
        <v>700</v>
      </c>
      <c r="S1009" s="32">
        <v>0</v>
      </c>
      <c r="T1009" s="33">
        <v>720</v>
      </c>
      <c r="U1009" s="34">
        <v>-695.67</v>
      </c>
      <c r="V1009" s="34">
        <v>720.13</v>
      </c>
      <c r="W1009" s="143">
        <f>V1009/T1009</f>
        <v>1.0001805555555556</v>
      </c>
      <c r="X1009" s="32"/>
      <c r="Y1009" s="32">
        <v>700</v>
      </c>
      <c r="Z1009" s="32">
        <v>700</v>
      </c>
      <c r="AA1009" s="32">
        <v>700</v>
      </c>
      <c r="AB1009" s="32">
        <v>700</v>
      </c>
      <c r="AE1009" s="32">
        <v>0</v>
      </c>
      <c r="AF1009" s="32">
        <v>695.67</v>
      </c>
      <c r="AG1009" s="32">
        <f>Z1009+AE1009</f>
        <v>700</v>
      </c>
      <c r="AH1009" s="32">
        <v>616.86</v>
      </c>
      <c r="AI1009" s="32">
        <v>867.06</v>
      </c>
      <c r="AJ1009" s="67">
        <v>600</v>
      </c>
      <c r="AK1009" s="32">
        <v>969</v>
      </c>
      <c r="AL1009" s="32">
        <v>969.43</v>
      </c>
      <c r="AM1009" s="32">
        <v>1000</v>
      </c>
      <c r="AN1009" s="32">
        <v>851</v>
      </c>
      <c r="AO1009" s="32">
        <v>851</v>
      </c>
      <c r="AP1009" s="32">
        <v>851</v>
      </c>
      <c r="AQ1009" s="32">
        <v>851</v>
      </c>
      <c r="AR1009" s="67">
        <v>1000</v>
      </c>
      <c r="AS1009" s="32">
        <v>730.09</v>
      </c>
      <c r="AT1009" s="32">
        <v>800</v>
      </c>
      <c r="AU1009" s="32"/>
      <c r="AV1009" s="32">
        <v>275.69</v>
      </c>
      <c r="AW1009" s="682">
        <v>99.9</v>
      </c>
      <c r="AX1009" s="32">
        <v>275.69</v>
      </c>
      <c r="AY1009" s="430">
        <v>300</v>
      </c>
      <c r="AZ1009" s="119">
        <v>300</v>
      </c>
      <c r="BA1009" s="119">
        <v>300</v>
      </c>
      <c r="BB1009" s="119">
        <v>300</v>
      </c>
      <c r="BC1009" s="430"/>
      <c r="BD1009" s="430"/>
      <c r="BE1009" s="731"/>
      <c r="BF1009" s="824"/>
      <c r="BG1009" s="120"/>
      <c r="BH1009" s="120"/>
    </row>
    <row r="1010" spans="1:60" s="511" customFormat="1" ht="15.75">
      <c r="A1010" s="104"/>
      <c r="B1010" s="7"/>
      <c r="C1010" s="7"/>
      <c r="D1010" s="109"/>
      <c r="E1010" s="189">
        <v>539</v>
      </c>
      <c r="F1010" s="10" t="s">
        <v>76</v>
      </c>
      <c r="G1010" s="11" t="s">
        <v>11</v>
      </c>
      <c r="H1010" s="11" t="s">
        <v>2</v>
      </c>
      <c r="I1010" s="154"/>
      <c r="J1010" s="10" t="s">
        <v>6</v>
      </c>
      <c r="K1010" s="11" t="s">
        <v>12</v>
      </c>
      <c r="L1010" s="154">
        <v>7</v>
      </c>
      <c r="M1010" s="144" t="s">
        <v>15</v>
      </c>
      <c r="N1010" s="11">
        <v>1</v>
      </c>
      <c r="O1010" s="11"/>
      <c r="P1010" s="22" t="s">
        <v>7</v>
      </c>
      <c r="Q1010" s="79" t="s">
        <v>793</v>
      </c>
      <c r="R1010" s="32">
        <v>700</v>
      </c>
      <c r="S1010" s="32">
        <v>0</v>
      </c>
      <c r="T1010" s="33">
        <v>720</v>
      </c>
      <c r="U1010" s="34">
        <v>-695.67</v>
      </c>
      <c r="V1010" s="34">
        <v>720.13</v>
      </c>
      <c r="W1010" s="143">
        <f>V1010/T1010</f>
        <v>1.0001805555555556</v>
      </c>
      <c r="X1010" s="32"/>
      <c r="Y1010" s="32">
        <v>700</v>
      </c>
      <c r="Z1010" s="32">
        <v>700</v>
      </c>
      <c r="AA1010" s="32">
        <v>700</v>
      </c>
      <c r="AB1010" s="32">
        <v>700</v>
      </c>
      <c r="AC1010" s="4"/>
      <c r="AD1010" s="4"/>
      <c r="AE1010" s="32">
        <v>0</v>
      </c>
      <c r="AF1010" s="32">
        <v>695.67</v>
      </c>
      <c r="AG1010" s="32">
        <f>Z1010+AE1010</f>
        <v>700</v>
      </c>
      <c r="AH1010" s="32">
        <v>0</v>
      </c>
      <c r="AI1010" s="32">
        <v>0</v>
      </c>
      <c r="AJ1010" s="67">
        <v>600</v>
      </c>
      <c r="AK1010" s="32">
        <v>0</v>
      </c>
      <c r="AL1010" s="32"/>
      <c r="AM1010" s="32">
        <v>0</v>
      </c>
      <c r="AN1010" s="32">
        <v>149</v>
      </c>
      <c r="AO1010" s="32">
        <v>149</v>
      </c>
      <c r="AP1010" s="32">
        <v>149</v>
      </c>
      <c r="AQ1010" s="32">
        <v>149</v>
      </c>
      <c r="AR1010" s="67">
        <v>200</v>
      </c>
      <c r="AS1010" s="32">
        <v>149</v>
      </c>
      <c r="AT1010" s="32">
        <v>200</v>
      </c>
      <c r="AU1010" s="32"/>
      <c r="AV1010" s="32"/>
      <c r="AW1010" s="682">
        <v>0</v>
      </c>
      <c r="AX1010" s="32">
        <v>0</v>
      </c>
      <c r="AY1010" s="234"/>
      <c r="AZ1010" s="32">
        <v>200</v>
      </c>
      <c r="BA1010" s="32">
        <v>200</v>
      </c>
      <c r="BB1010" s="32">
        <v>200</v>
      </c>
      <c r="BC1010" s="234">
        <v>466</v>
      </c>
      <c r="BD1010" s="234">
        <v>465.08</v>
      </c>
      <c r="BE1010" s="731">
        <f>BD1010/BC1010*100</f>
        <v>99.80257510729614</v>
      </c>
      <c r="BF1010" s="822">
        <v>300</v>
      </c>
      <c r="BG1010" s="33">
        <v>300</v>
      </c>
      <c r="BH1010" s="33">
        <v>300</v>
      </c>
    </row>
    <row r="1011" spans="1:60" s="511" customFormat="1" ht="15.75">
      <c r="A1011" s="104"/>
      <c r="B1011" s="7"/>
      <c r="C1011" s="7"/>
      <c r="D1011" s="109"/>
      <c r="E1011" s="189">
        <v>540</v>
      </c>
      <c r="F1011" s="10" t="s">
        <v>76</v>
      </c>
      <c r="G1011" s="11" t="s">
        <v>11</v>
      </c>
      <c r="H1011" s="11" t="s">
        <v>2</v>
      </c>
      <c r="I1011" s="154"/>
      <c r="J1011" s="10" t="s">
        <v>6</v>
      </c>
      <c r="K1011" s="11" t="s">
        <v>12</v>
      </c>
      <c r="L1011" s="154">
        <v>7</v>
      </c>
      <c r="M1011" s="144" t="s">
        <v>19</v>
      </c>
      <c r="N1011" s="11">
        <v>2</v>
      </c>
      <c r="O1011" s="11"/>
      <c r="P1011" s="22"/>
      <c r="Q1011" s="79" t="s">
        <v>800</v>
      </c>
      <c r="R1011" s="32"/>
      <c r="S1011" s="32"/>
      <c r="T1011" s="33"/>
      <c r="U1011" s="34"/>
      <c r="V1011" s="34"/>
      <c r="W1011" s="143"/>
      <c r="X1011" s="32"/>
      <c r="Y1011" s="32"/>
      <c r="Z1011" s="32"/>
      <c r="AA1011" s="32"/>
      <c r="AB1011" s="32"/>
      <c r="AC1011" s="4"/>
      <c r="AD1011" s="4"/>
      <c r="AE1011" s="32"/>
      <c r="AF1011" s="32"/>
      <c r="AG1011" s="32"/>
      <c r="AH1011" s="32"/>
      <c r="AI1011" s="32"/>
      <c r="AJ1011" s="67"/>
      <c r="AK1011" s="32"/>
      <c r="AL1011" s="32"/>
      <c r="AM1011" s="32"/>
      <c r="AN1011" s="32"/>
      <c r="AO1011" s="32"/>
      <c r="AP1011" s="32"/>
      <c r="AQ1011" s="32"/>
      <c r="AR1011" s="67"/>
      <c r="AS1011" s="32"/>
      <c r="AT1011" s="32"/>
      <c r="AU1011" s="32"/>
      <c r="AV1011" s="32"/>
      <c r="AW1011" s="682"/>
      <c r="AX1011" s="32"/>
      <c r="AY1011" s="234">
        <v>200</v>
      </c>
      <c r="AZ1011" s="32"/>
      <c r="BA1011" s="32"/>
      <c r="BB1011" s="32"/>
      <c r="BC1011" s="234"/>
      <c r="BD1011" s="234"/>
      <c r="BE1011" s="731"/>
      <c r="BF1011" s="822">
        <v>200</v>
      </c>
      <c r="BG1011" s="33">
        <v>200</v>
      </c>
      <c r="BH1011" s="33">
        <v>200</v>
      </c>
    </row>
    <row r="1012" spans="1:60" s="511" customFormat="1" ht="30">
      <c r="A1012" s="104"/>
      <c r="B1012" s="7"/>
      <c r="C1012" s="7"/>
      <c r="D1012" s="109"/>
      <c r="E1012" s="189">
        <v>541</v>
      </c>
      <c r="F1012" s="10" t="s">
        <v>76</v>
      </c>
      <c r="G1012" s="11" t="s">
        <v>11</v>
      </c>
      <c r="H1012" s="11" t="s">
        <v>2</v>
      </c>
      <c r="I1012" s="154"/>
      <c r="J1012" s="206">
        <v>6</v>
      </c>
      <c r="K1012" s="154">
        <v>3</v>
      </c>
      <c r="L1012" s="154">
        <v>7</v>
      </c>
      <c r="M1012" s="210" t="s">
        <v>15</v>
      </c>
      <c r="N1012" s="11">
        <v>1</v>
      </c>
      <c r="O1012" s="11"/>
      <c r="P1012" s="709" t="s">
        <v>794</v>
      </c>
      <c r="Q1012" s="79" t="s">
        <v>795</v>
      </c>
      <c r="R1012" s="32"/>
      <c r="S1012" s="32"/>
      <c r="T1012" s="33"/>
      <c r="U1012" s="34"/>
      <c r="V1012" s="34"/>
      <c r="W1012" s="143"/>
      <c r="X1012" s="32"/>
      <c r="Y1012" s="32"/>
      <c r="Z1012" s="32"/>
      <c r="AA1012" s="32"/>
      <c r="AB1012" s="32"/>
      <c r="AC1012" s="4"/>
      <c r="AD1012" s="4"/>
      <c r="AE1012" s="32"/>
      <c r="AF1012" s="32"/>
      <c r="AG1012" s="32"/>
      <c r="AH1012" s="32"/>
      <c r="AI1012" s="32"/>
      <c r="AJ1012" s="67"/>
      <c r="AK1012" s="32"/>
      <c r="AL1012" s="32"/>
      <c r="AM1012" s="32"/>
      <c r="AN1012" s="32"/>
      <c r="AO1012" s="32"/>
      <c r="AP1012" s="32"/>
      <c r="AQ1012" s="32"/>
      <c r="AR1012" s="67"/>
      <c r="AS1012" s="32"/>
      <c r="AT1012" s="32"/>
      <c r="AU1012" s="32"/>
      <c r="AV1012" s="32">
        <v>315</v>
      </c>
      <c r="AW1012" s="684">
        <v>100</v>
      </c>
      <c r="AX1012" s="32">
        <v>315</v>
      </c>
      <c r="AY1012" s="234"/>
      <c r="AZ1012" s="32"/>
      <c r="BA1012" s="32">
        <v>0</v>
      </c>
      <c r="BB1012" s="32">
        <v>0</v>
      </c>
      <c r="BC1012" s="234">
        <v>90</v>
      </c>
      <c r="BD1012" s="234">
        <v>90</v>
      </c>
      <c r="BE1012" s="731">
        <f>BD1012/BC1012*100</f>
        <v>100</v>
      </c>
      <c r="BF1012" s="822"/>
      <c r="BG1012" s="33"/>
      <c r="BH1012" s="831"/>
    </row>
    <row r="1013" spans="1:60" s="23" customFormat="1" ht="15.75">
      <c r="A1013" s="104"/>
      <c r="B1013" s="7"/>
      <c r="C1013" s="7"/>
      <c r="D1013" s="109"/>
      <c r="E1013" s="133">
        <v>542</v>
      </c>
      <c r="F1013" s="38" t="s">
        <v>76</v>
      </c>
      <c r="G1013" s="37" t="s">
        <v>11</v>
      </c>
      <c r="H1013" s="37" t="s">
        <v>2</v>
      </c>
      <c r="I1013" s="37"/>
      <c r="J1013" s="38" t="s">
        <v>6</v>
      </c>
      <c r="K1013" s="37" t="s">
        <v>12</v>
      </c>
      <c r="L1013" s="37"/>
      <c r="M1013" s="37"/>
      <c r="N1013" s="37"/>
      <c r="O1013" s="37"/>
      <c r="P1013" s="39"/>
      <c r="Q1013" s="84" t="s">
        <v>188</v>
      </c>
      <c r="R1013" s="40">
        <f>SUM(R1009:R1010)</f>
        <v>1400</v>
      </c>
      <c r="S1013" s="40">
        <f>SUM(S1009:S1010)</f>
        <v>0</v>
      </c>
      <c r="T1013" s="40">
        <f>SUM(T1009:T1010)</f>
        <v>1440</v>
      </c>
      <c r="U1013" s="40">
        <f>SUM(U1009:U1010)</f>
        <v>-1391.34</v>
      </c>
      <c r="V1013" s="41">
        <f>SUM(V1009:V1010)</f>
        <v>1440.26</v>
      </c>
      <c r="W1013" s="145">
        <f>V1013/T1013</f>
        <v>1.0001805555555556</v>
      </c>
      <c r="X1013" s="40">
        <f>SUM(X1009:X1010)</f>
        <v>0</v>
      </c>
      <c r="Y1013" s="40">
        <f>SUM(Y1009:Y1010)</f>
        <v>1400</v>
      </c>
      <c r="Z1013" s="40">
        <f>SUM(Z1009:Z1010)</f>
        <v>1400</v>
      </c>
      <c r="AA1013" s="40">
        <f>SUM(AA1009:AA1010)</f>
        <v>1400</v>
      </c>
      <c r="AB1013" s="40">
        <f>SUM(AB1009:AB1010)</f>
        <v>1400</v>
      </c>
      <c r="AC1013" s="42"/>
      <c r="AD1013" s="42"/>
      <c r="AE1013" s="40">
        <f aca="true" t="shared" si="326" ref="AE1013:AT1013">SUM(AE1009:AE1010)</f>
        <v>0</v>
      </c>
      <c r="AF1013" s="40">
        <f t="shared" si="326"/>
        <v>1391.34</v>
      </c>
      <c r="AG1013" s="40">
        <f t="shared" si="326"/>
        <v>1400</v>
      </c>
      <c r="AH1013" s="40">
        <f t="shared" si="326"/>
        <v>616.86</v>
      </c>
      <c r="AI1013" s="40">
        <f>SUM(AI1009:AI1010)</f>
        <v>867.06</v>
      </c>
      <c r="AJ1013" s="177">
        <f t="shared" si="326"/>
        <v>1200</v>
      </c>
      <c r="AK1013" s="40">
        <f t="shared" si="326"/>
        <v>969</v>
      </c>
      <c r="AL1013" s="40">
        <f t="shared" si="326"/>
        <v>969.43</v>
      </c>
      <c r="AM1013" s="40">
        <f t="shared" si="326"/>
        <v>1000</v>
      </c>
      <c r="AN1013" s="40">
        <f>SUM(AN1009:AN1010)</f>
        <v>1000</v>
      </c>
      <c r="AO1013" s="40">
        <f>SUM(AO1009:AO1010)</f>
        <v>1000</v>
      </c>
      <c r="AP1013" s="40">
        <f>SUM(AP1009:AP1010)</f>
        <v>1000</v>
      </c>
      <c r="AQ1013" s="40">
        <f>SUM(AQ1009:AQ1010)</f>
        <v>1000</v>
      </c>
      <c r="AR1013" s="177">
        <f t="shared" si="326"/>
        <v>1200</v>
      </c>
      <c r="AS1013" s="40">
        <f t="shared" si="326"/>
        <v>879.09</v>
      </c>
      <c r="AT1013" s="40">
        <f t="shared" si="326"/>
        <v>1000</v>
      </c>
      <c r="AU1013" s="40">
        <f>SUM(AU1009:AU1010)</f>
        <v>0</v>
      </c>
      <c r="AV1013" s="40">
        <f>SUM(AV1009:AV1012)</f>
        <v>590.69</v>
      </c>
      <c r="AW1013" s="40"/>
      <c r="AX1013" s="40">
        <f>SUM(AX1009:AX1012)</f>
        <v>590.69</v>
      </c>
      <c r="AY1013" s="40">
        <f aca="true" t="shared" si="327" ref="AY1013:BH1013">SUM(AY1009:AY1012)</f>
        <v>500</v>
      </c>
      <c r="AZ1013" s="40">
        <f t="shared" si="327"/>
        <v>500</v>
      </c>
      <c r="BA1013" s="40">
        <f t="shared" si="327"/>
        <v>500</v>
      </c>
      <c r="BB1013" s="40">
        <f t="shared" si="327"/>
        <v>500</v>
      </c>
      <c r="BC1013" s="40">
        <f t="shared" si="327"/>
        <v>556</v>
      </c>
      <c r="BD1013" s="40">
        <f t="shared" si="327"/>
        <v>555.0799999999999</v>
      </c>
      <c r="BE1013" s="40">
        <f t="shared" si="327"/>
        <v>199.80257510729615</v>
      </c>
      <c r="BF1013" s="40">
        <f t="shared" si="327"/>
        <v>500</v>
      </c>
      <c r="BG1013" s="40">
        <f t="shared" si="327"/>
        <v>500</v>
      </c>
      <c r="BH1013" s="40">
        <f t="shared" si="327"/>
        <v>500</v>
      </c>
    </row>
    <row r="1014" spans="1:60" s="543" customFormat="1" ht="11.25">
      <c r="A1014" s="537"/>
      <c r="B1014" s="538"/>
      <c r="C1014" s="538"/>
      <c r="D1014" s="538"/>
      <c r="E1014" s="538"/>
      <c r="F1014" s="538"/>
      <c r="G1014" s="538"/>
      <c r="H1014" s="538"/>
      <c r="I1014" s="538"/>
      <c r="J1014" s="538"/>
      <c r="K1014" s="538"/>
      <c r="L1014" s="538"/>
      <c r="M1014" s="538"/>
      <c r="N1014" s="538"/>
      <c r="O1014" s="538"/>
      <c r="P1014" s="538"/>
      <c r="Q1014" s="538"/>
      <c r="R1014" s="538"/>
      <c r="S1014" s="538"/>
      <c r="T1014" s="538"/>
      <c r="U1014" s="538"/>
      <c r="V1014" s="538"/>
      <c r="W1014" s="538"/>
      <c r="X1014" s="539"/>
      <c r="Y1014" s="538"/>
      <c r="Z1014" s="538"/>
      <c r="AA1014" s="538"/>
      <c r="AB1014" s="538"/>
      <c r="AC1014" s="511"/>
      <c r="AD1014" s="511"/>
      <c r="AE1014" s="538"/>
      <c r="AF1014" s="538"/>
      <c r="AG1014" s="539"/>
      <c r="AH1014" s="539"/>
      <c r="AI1014" s="539"/>
      <c r="AJ1014" s="540"/>
      <c r="AK1014" s="540"/>
      <c r="AL1014" s="539"/>
      <c r="AM1014" s="539"/>
      <c r="AN1014" s="539"/>
      <c r="AO1014" s="539"/>
      <c r="AP1014" s="539"/>
      <c r="AQ1014" s="539"/>
      <c r="AR1014" s="540"/>
      <c r="AS1014" s="539"/>
      <c r="AT1014" s="539"/>
      <c r="AU1014" s="540"/>
      <c r="AV1014" s="539"/>
      <c r="AW1014" s="539"/>
      <c r="AX1014" s="539"/>
      <c r="AY1014" s="783"/>
      <c r="AZ1014" s="539"/>
      <c r="BA1014" s="665"/>
      <c r="BB1014" s="665"/>
      <c r="BC1014" s="783"/>
      <c r="BD1014" s="539"/>
      <c r="BE1014" s="510"/>
      <c r="BF1014" s="554"/>
      <c r="BG1014" s="554"/>
      <c r="BH1014" s="554"/>
    </row>
    <row r="1015" spans="1:60" s="112" customFormat="1" ht="18.75" customHeight="1">
      <c r="A1015" s="981"/>
      <c r="B1015" s="981"/>
      <c r="C1015" s="981"/>
      <c r="D1015" s="981"/>
      <c r="E1015" s="981"/>
      <c r="F1015" s="981"/>
      <c r="G1015" s="981"/>
      <c r="H1015" s="981"/>
      <c r="I1015" s="981"/>
      <c r="J1015" s="893" t="s">
        <v>291</v>
      </c>
      <c r="K1015" s="893"/>
      <c r="L1015" s="893"/>
      <c r="M1015" s="893"/>
      <c r="N1015" s="893"/>
      <c r="O1015" s="893"/>
      <c r="P1015" s="893"/>
      <c r="Q1015" s="264" t="s">
        <v>294</v>
      </c>
      <c r="R1015" s="113"/>
      <c r="S1015" s="113"/>
      <c r="T1015" s="113"/>
      <c r="U1015" s="114"/>
      <c r="V1015" s="114"/>
      <c r="W1015" s="114"/>
      <c r="X1015" s="113"/>
      <c r="Y1015" s="113"/>
      <c r="Z1015" s="113"/>
      <c r="AA1015" s="113"/>
      <c r="AB1015" s="113"/>
      <c r="AC1015" s="264"/>
      <c r="AD1015" s="264"/>
      <c r="AE1015" s="113"/>
      <c r="AF1015" s="113"/>
      <c r="AG1015" s="113"/>
      <c r="AH1015" s="113"/>
      <c r="AI1015" s="113"/>
      <c r="AJ1015" s="113"/>
      <c r="AK1015" s="113"/>
      <c r="AL1015" s="203"/>
      <c r="AM1015" s="203"/>
      <c r="AN1015" s="203"/>
      <c r="AO1015" s="203"/>
      <c r="AP1015" s="203"/>
      <c r="AQ1015" s="203"/>
      <c r="AR1015" s="113"/>
      <c r="AS1015" s="203"/>
      <c r="AT1015" s="203"/>
      <c r="AU1015" s="113"/>
      <c r="AV1015" s="113"/>
      <c r="AW1015" s="113"/>
      <c r="AX1015" s="113"/>
      <c r="AY1015" s="784"/>
      <c r="AZ1015" s="113"/>
      <c r="BA1015" s="113"/>
      <c r="BB1015" s="113"/>
      <c r="BC1015" s="784"/>
      <c r="BD1015" s="113"/>
      <c r="BE1015" s="725"/>
      <c r="BF1015" s="836"/>
      <c r="BG1015" s="836"/>
      <c r="BH1015" s="836"/>
    </row>
    <row r="1016" spans="1:60" s="507" customFormat="1" ht="11.25">
      <c r="A1016" s="576"/>
      <c r="B1016" s="553"/>
      <c r="C1016" s="553"/>
      <c r="D1016" s="553"/>
      <c r="E1016" s="502"/>
      <c r="F1016" s="502"/>
      <c r="G1016" s="502"/>
      <c r="H1016" s="502"/>
      <c r="I1016" s="502"/>
      <c r="J1016" s="503"/>
      <c r="K1016" s="503"/>
      <c r="L1016" s="503"/>
      <c r="M1016" s="503"/>
      <c r="N1016" s="503"/>
      <c r="O1016" s="503"/>
      <c r="P1016" s="503"/>
      <c r="Q1016" s="504"/>
      <c r="R1016" s="505"/>
      <c r="S1016" s="505"/>
      <c r="T1016" s="505"/>
      <c r="U1016" s="506"/>
      <c r="V1016" s="506"/>
      <c r="W1016" s="506"/>
      <c r="X1016" s="505"/>
      <c r="Y1016" s="505"/>
      <c r="Z1016" s="505"/>
      <c r="AA1016" s="505"/>
      <c r="AB1016" s="505"/>
      <c r="AE1016" s="505"/>
      <c r="AF1016" s="505"/>
      <c r="AG1016" s="505"/>
      <c r="AH1016" s="505"/>
      <c r="AI1016" s="505"/>
      <c r="AJ1016" s="505"/>
      <c r="AK1016" s="505"/>
      <c r="AL1016" s="508"/>
      <c r="AM1016" s="508"/>
      <c r="AN1016" s="508"/>
      <c r="AO1016" s="508"/>
      <c r="AP1016" s="508"/>
      <c r="AQ1016" s="508"/>
      <c r="AR1016" s="505"/>
      <c r="AS1016" s="508"/>
      <c r="AT1016" s="508"/>
      <c r="AU1016" s="505"/>
      <c r="AV1016" s="505"/>
      <c r="AW1016" s="505"/>
      <c r="AX1016" s="505"/>
      <c r="AY1016" s="775"/>
      <c r="AZ1016" s="505"/>
      <c r="BA1016" s="505"/>
      <c r="BB1016" s="505"/>
      <c r="BC1016" s="775"/>
      <c r="BD1016" s="505"/>
      <c r="BE1016" s="729"/>
      <c r="BF1016" s="515"/>
      <c r="BG1016" s="515"/>
      <c r="BH1016" s="515"/>
    </row>
    <row r="1017" spans="1:60" s="1" customFormat="1" ht="15.75" customHeight="1">
      <c r="A1017" s="107"/>
      <c r="B1017" s="26"/>
      <c r="C1017" s="26"/>
      <c r="D1017" s="26"/>
      <c r="E1017" s="29"/>
      <c r="F1017" s="95" t="s">
        <v>312</v>
      </c>
      <c r="G1017" s="29"/>
      <c r="H1017" s="29"/>
      <c r="I1017" s="29"/>
      <c r="J1017" s="27"/>
      <c r="K1017" s="27"/>
      <c r="L1017" s="27"/>
      <c r="M1017" s="982" t="s">
        <v>549</v>
      </c>
      <c r="N1017" s="982"/>
      <c r="O1017" s="982"/>
      <c r="P1017" s="982"/>
      <c r="Q1017" s="982"/>
      <c r="R1017" s="982"/>
      <c r="S1017" s="982"/>
      <c r="T1017" s="982"/>
      <c r="U1017" s="982"/>
      <c r="V1017" s="982"/>
      <c r="W1017" s="982"/>
      <c r="X1017" s="982"/>
      <c r="Y1017" s="982"/>
      <c r="Z1017" s="982"/>
      <c r="AA1017" s="982"/>
      <c r="AB1017" s="982"/>
      <c r="AG1017" s="186"/>
      <c r="AH1017" s="186"/>
      <c r="AI1017" s="186"/>
      <c r="AJ1017" s="186"/>
      <c r="AK1017" s="186"/>
      <c r="AL1017" s="202"/>
      <c r="AM1017" s="202"/>
      <c r="AN1017" s="202"/>
      <c r="AO1017" s="202"/>
      <c r="AP1017" s="202"/>
      <c r="AQ1017" s="202"/>
      <c r="AR1017" s="186"/>
      <c r="AS1017" s="202"/>
      <c r="AT1017" s="202"/>
      <c r="AU1017" s="186"/>
      <c r="AV1017" s="186"/>
      <c r="AW1017" s="186"/>
      <c r="AX1017" s="186"/>
      <c r="AY1017" s="793"/>
      <c r="AZ1017" s="186"/>
      <c r="BA1017" s="252"/>
      <c r="BB1017" s="252"/>
      <c r="BC1017" s="793"/>
      <c r="BD1017" s="186"/>
      <c r="BE1017" s="728"/>
      <c r="BF1017" s="186"/>
      <c r="BG1017" s="186"/>
      <c r="BH1017" s="186"/>
    </row>
    <row r="1018" spans="1:60" s="1" customFormat="1" ht="10.5" customHeight="1" thickBot="1">
      <c r="A1018" s="576"/>
      <c r="B1018" s="553"/>
      <c r="C1018" s="553"/>
      <c r="D1018" s="553"/>
      <c r="E1018" s="502"/>
      <c r="F1018" s="502"/>
      <c r="G1018" s="502"/>
      <c r="H1018" s="502"/>
      <c r="I1018" s="502"/>
      <c r="J1018" s="503"/>
      <c r="K1018" s="503"/>
      <c r="L1018" s="503"/>
      <c r="M1018" s="924"/>
      <c r="N1018" s="924"/>
      <c r="O1018" s="924"/>
      <c r="P1018" s="924"/>
      <c r="Q1018" s="924"/>
      <c r="R1018" s="924"/>
      <c r="S1018" s="924"/>
      <c r="T1018" s="924"/>
      <c r="U1018" s="924"/>
      <c r="V1018" s="924"/>
      <c r="W1018" s="924"/>
      <c r="X1018" s="924"/>
      <c r="Y1018" s="924"/>
      <c r="Z1018" s="924"/>
      <c r="AA1018" s="924"/>
      <c r="AB1018" s="924"/>
      <c r="AC1018" s="507"/>
      <c r="AD1018" s="507"/>
      <c r="AE1018" s="507"/>
      <c r="AF1018" s="507"/>
      <c r="AG1018" s="515"/>
      <c r="AH1018" s="515"/>
      <c r="AI1018" s="515"/>
      <c r="AJ1018" s="515"/>
      <c r="AK1018" s="515"/>
      <c r="AL1018" s="516"/>
      <c r="AM1018" s="516"/>
      <c r="AN1018" s="516"/>
      <c r="AO1018" s="516"/>
      <c r="AP1018" s="517"/>
      <c r="AQ1018" s="509"/>
      <c r="AR1018" s="515"/>
      <c r="AS1018" s="516"/>
      <c r="AT1018" s="516"/>
      <c r="AU1018" s="515"/>
      <c r="AV1018" s="515"/>
      <c r="AW1018" s="515"/>
      <c r="AX1018" s="515"/>
      <c r="AY1018" s="779"/>
      <c r="AZ1018" s="515"/>
      <c r="BA1018" s="582"/>
      <c r="BB1018" s="582"/>
      <c r="BC1018" s="779"/>
      <c r="BD1018" s="515"/>
      <c r="BE1018" s="728"/>
      <c r="BF1018" s="186"/>
      <c r="BG1018" s="186"/>
      <c r="BH1018" s="186"/>
    </row>
    <row r="1019" spans="1:60" ht="39" customHeight="1" thickBot="1">
      <c r="A1019" s="886" t="s">
        <v>0</v>
      </c>
      <c r="B1019" s="886"/>
      <c r="C1019" s="886"/>
      <c r="D1019" s="10" t="s">
        <v>1</v>
      </c>
      <c r="E1019" s="412" t="s">
        <v>574</v>
      </c>
      <c r="F1019" s="887" t="s">
        <v>196</v>
      </c>
      <c r="G1019" s="888"/>
      <c r="H1019" s="888"/>
      <c r="I1019" s="889"/>
      <c r="J1019" s="890" t="s">
        <v>195</v>
      </c>
      <c r="K1019" s="888"/>
      <c r="L1019" s="888"/>
      <c r="M1019" s="888"/>
      <c r="N1019" s="888"/>
      <c r="O1019" s="891"/>
      <c r="P1019" s="414" t="s">
        <v>311</v>
      </c>
      <c r="Q1019" s="413" t="s">
        <v>302</v>
      </c>
      <c r="R1019" s="408" t="s">
        <v>377</v>
      </c>
      <c r="S1019" s="408" t="s">
        <v>179</v>
      </c>
      <c r="T1019" s="408" t="s">
        <v>378</v>
      </c>
      <c r="U1019" s="409" t="s">
        <v>180</v>
      </c>
      <c r="V1019" s="409" t="s">
        <v>379</v>
      </c>
      <c r="W1019" s="409" t="s">
        <v>381</v>
      </c>
      <c r="X1019" s="408"/>
      <c r="Y1019" s="408" t="s">
        <v>421</v>
      </c>
      <c r="Z1019" s="410" t="s">
        <v>427</v>
      </c>
      <c r="AA1019" s="408" t="s">
        <v>181</v>
      </c>
      <c r="AB1019" s="408" t="s">
        <v>380</v>
      </c>
      <c r="AC1019" s="411"/>
      <c r="AD1019" s="411"/>
      <c r="AE1019" s="410" t="s">
        <v>422</v>
      </c>
      <c r="AF1019" s="410" t="s">
        <v>437</v>
      </c>
      <c r="AG1019" s="410" t="s">
        <v>436</v>
      </c>
      <c r="AH1019" s="415" t="s">
        <v>434</v>
      </c>
      <c r="AI1019" s="417" t="s">
        <v>465</v>
      </c>
      <c r="AJ1019" s="416" t="s">
        <v>435</v>
      </c>
      <c r="AK1019" s="410" t="s">
        <v>507</v>
      </c>
      <c r="AL1019" s="415" t="s">
        <v>506</v>
      </c>
      <c r="AM1019" s="417" t="s">
        <v>571</v>
      </c>
      <c r="AN1019" s="427" t="s">
        <v>577</v>
      </c>
      <c r="AO1019" s="417" t="s">
        <v>583</v>
      </c>
      <c r="AP1019" s="428" t="s">
        <v>591</v>
      </c>
      <c r="AQ1019" s="428" t="s">
        <v>644</v>
      </c>
      <c r="AR1019" s="426" t="s">
        <v>650</v>
      </c>
      <c r="AS1019" s="417" t="s">
        <v>657</v>
      </c>
      <c r="AT1019" s="632" t="s">
        <v>732</v>
      </c>
      <c r="AU1019" s="640" t="s">
        <v>850</v>
      </c>
      <c r="AV1019" s="640" t="s">
        <v>849</v>
      </c>
      <c r="AW1019" s="646" t="s">
        <v>785</v>
      </c>
      <c r="AX1019" s="498" t="s">
        <v>758</v>
      </c>
      <c r="AY1019" s="766" t="s">
        <v>801</v>
      </c>
      <c r="AZ1019" s="767" t="s">
        <v>605</v>
      </c>
      <c r="BA1019" s="768" t="s">
        <v>781</v>
      </c>
      <c r="BB1019" s="768" t="s">
        <v>782</v>
      </c>
      <c r="BC1019" s="766" t="s">
        <v>889</v>
      </c>
      <c r="BD1019" s="714" t="s">
        <v>843</v>
      </c>
      <c r="BE1019" s="714" t="s">
        <v>836</v>
      </c>
      <c r="BF1019" s="816" t="s">
        <v>852</v>
      </c>
      <c r="BG1019" s="640" t="s">
        <v>853</v>
      </c>
      <c r="BH1019" s="766" t="s">
        <v>854</v>
      </c>
    </row>
    <row r="1020" spans="1:60" ht="15.75">
      <c r="A1020" s="12">
        <v>9</v>
      </c>
      <c r="B1020" s="13">
        <v>3</v>
      </c>
      <c r="C1020" s="13" t="s">
        <v>11</v>
      </c>
      <c r="D1020" s="11" t="s">
        <v>3</v>
      </c>
      <c r="E1020" s="189">
        <v>543</v>
      </c>
      <c r="F1020" s="10" t="s">
        <v>76</v>
      </c>
      <c r="G1020" s="11" t="s">
        <v>11</v>
      </c>
      <c r="H1020" s="11" t="s">
        <v>2</v>
      </c>
      <c r="I1020" s="154"/>
      <c r="J1020" s="10" t="s">
        <v>6</v>
      </c>
      <c r="K1020" s="11" t="s">
        <v>12</v>
      </c>
      <c r="L1020" s="11" t="s">
        <v>12</v>
      </c>
      <c r="M1020" s="144" t="s">
        <v>38</v>
      </c>
      <c r="N1020" s="11">
        <v>2</v>
      </c>
      <c r="O1020" s="11"/>
      <c r="P1020" s="22" t="s">
        <v>7</v>
      </c>
      <c r="Q1020" s="79" t="s">
        <v>741</v>
      </c>
      <c r="R1020" s="32">
        <v>600</v>
      </c>
      <c r="S1020" s="32">
        <v>0</v>
      </c>
      <c r="T1020" s="33">
        <v>570</v>
      </c>
      <c r="U1020" s="34">
        <v>-182.85</v>
      </c>
      <c r="V1020" s="34">
        <v>567.6</v>
      </c>
      <c r="W1020" s="143">
        <f>V1020/T1020</f>
        <v>0.9957894736842106</v>
      </c>
      <c r="X1020" s="32"/>
      <c r="Y1020" s="32">
        <v>600</v>
      </c>
      <c r="Z1020" s="32">
        <v>600</v>
      </c>
      <c r="AA1020" s="32">
        <v>600</v>
      </c>
      <c r="AB1020" s="32">
        <v>600</v>
      </c>
      <c r="AE1020" s="32"/>
      <c r="AF1020" s="32">
        <v>182.85</v>
      </c>
      <c r="AG1020" s="32">
        <f>Z1020+AE1020</f>
        <v>600</v>
      </c>
      <c r="AH1020" s="32">
        <v>540.51</v>
      </c>
      <c r="AI1020" s="32">
        <v>468.24</v>
      </c>
      <c r="AJ1020" s="67">
        <v>500</v>
      </c>
      <c r="AK1020" s="32">
        <v>364</v>
      </c>
      <c r="AL1020" s="32">
        <v>363.6</v>
      </c>
      <c r="AM1020" s="32">
        <v>218</v>
      </c>
      <c r="AN1020" s="32">
        <v>218</v>
      </c>
      <c r="AO1020" s="32">
        <v>218</v>
      </c>
      <c r="AP1020" s="32">
        <v>218</v>
      </c>
      <c r="AQ1020" s="32">
        <v>175</v>
      </c>
      <c r="AR1020" s="67">
        <v>400</v>
      </c>
      <c r="AS1020" s="32">
        <v>174.31</v>
      </c>
      <c r="AT1020" s="32">
        <v>400</v>
      </c>
      <c r="AU1020" s="32">
        <v>173.73</v>
      </c>
      <c r="AV1020" s="32">
        <v>10</v>
      </c>
      <c r="AW1020" s="682">
        <v>100</v>
      </c>
      <c r="AX1020" s="32">
        <v>10</v>
      </c>
      <c r="AY1020" s="430"/>
      <c r="AZ1020" s="119">
        <v>200</v>
      </c>
      <c r="BA1020" s="119">
        <v>200</v>
      </c>
      <c r="BB1020" s="119">
        <v>200</v>
      </c>
      <c r="BC1020" s="430"/>
      <c r="BD1020" s="430"/>
      <c r="BE1020" s="731"/>
      <c r="BF1020" s="824"/>
      <c r="BG1020" s="120"/>
      <c r="BH1020" s="120"/>
    </row>
    <row r="1021" spans="1:60" ht="15.75">
      <c r="A1021" s="12"/>
      <c r="B1021" s="13"/>
      <c r="C1021" s="13"/>
      <c r="D1021" s="11"/>
      <c r="E1021" s="189">
        <v>544</v>
      </c>
      <c r="F1021" s="10" t="s">
        <v>76</v>
      </c>
      <c r="G1021" s="11" t="s">
        <v>11</v>
      </c>
      <c r="H1021" s="11" t="s">
        <v>2</v>
      </c>
      <c r="I1021" s="154"/>
      <c r="J1021" s="10" t="s">
        <v>6</v>
      </c>
      <c r="K1021" s="11" t="s">
        <v>12</v>
      </c>
      <c r="L1021" s="154">
        <v>7</v>
      </c>
      <c r="M1021" s="144" t="s">
        <v>15</v>
      </c>
      <c r="N1021" s="11">
        <v>4</v>
      </c>
      <c r="O1021" s="11"/>
      <c r="P1021" s="182">
        <v>41</v>
      </c>
      <c r="Q1021" s="79" t="s">
        <v>832</v>
      </c>
      <c r="R1021" s="32"/>
      <c r="S1021" s="32"/>
      <c r="T1021" s="33"/>
      <c r="U1021" s="34"/>
      <c r="V1021" s="34"/>
      <c r="W1021" s="143"/>
      <c r="X1021" s="32"/>
      <c r="Y1021" s="32"/>
      <c r="Z1021" s="32"/>
      <c r="AA1021" s="32"/>
      <c r="AB1021" s="32"/>
      <c r="AE1021" s="32"/>
      <c r="AF1021" s="32"/>
      <c r="AG1021" s="32"/>
      <c r="AH1021" s="32"/>
      <c r="AI1021" s="32"/>
      <c r="AJ1021" s="67"/>
      <c r="AK1021" s="32"/>
      <c r="AL1021" s="32"/>
      <c r="AM1021" s="32"/>
      <c r="AN1021" s="32"/>
      <c r="AO1021" s="32"/>
      <c r="AP1021" s="32"/>
      <c r="AQ1021" s="32"/>
      <c r="AR1021" s="67"/>
      <c r="AS1021" s="32"/>
      <c r="AT1021" s="32"/>
      <c r="AU1021" s="32"/>
      <c r="AV1021" s="32"/>
      <c r="AW1021" s="682"/>
      <c r="AX1021" s="32"/>
      <c r="AY1021" s="430">
        <v>200</v>
      </c>
      <c r="AZ1021" s="119"/>
      <c r="BA1021" s="119"/>
      <c r="BB1021" s="119"/>
      <c r="BC1021" s="430">
        <v>167</v>
      </c>
      <c r="BD1021" s="430">
        <v>166.02</v>
      </c>
      <c r="BE1021" s="731">
        <f>BD1021/BC1021*100</f>
        <v>99.41317365269462</v>
      </c>
      <c r="BF1021" s="822">
        <v>200</v>
      </c>
      <c r="BG1021" s="33">
        <v>200</v>
      </c>
      <c r="BH1021" s="33">
        <v>200</v>
      </c>
    </row>
    <row r="1022" spans="1:60" s="511" customFormat="1" ht="30">
      <c r="A1022" s="12">
        <v>9</v>
      </c>
      <c r="B1022" s="13">
        <v>3</v>
      </c>
      <c r="C1022" s="13" t="s">
        <v>11</v>
      </c>
      <c r="D1022" s="11" t="s">
        <v>3</v>
      </c>
      <c r="E1022" s="189">
        <v>545</v>
      </c>
      <c r="F1022" s="10" t="s">
        <v>76</v>
      </c>
      <c r="G1022" s="11" t="s">
        <v>11</v>
      </c>
      <c r="H1022" s="11" t="s">
        <v>2</v>
      </c>
      <c r="I1022" s="11"/>
      <c r="J1022" s="10" t="s">
        <v>6</v>
      </c>
      <c r="K1022" s="11" t="s">
        <v>12</v>
      </c>
      <c r="L1022" s="11" t="s">
        <v>24</v>
      </c>
      <c r="M1022" s="11" t="s">
        <v>19</v>
      </c>
      <c r="N1022" s="11">
        <v>5</v>
      </c>
      <c r="O1022" s="11"/>
      <c r="P1022" s="22" t="s">
        <v>7</v>
      </c>
      <c r="Q1022" s="79" t="s">
        <v>177</v>
      </c>
      <c r="R1022" s="32">
        <v>0</v>
      </c>
      <c r="S1022" s="32">
        <v>0</v>
      </c>
      <c r="T1022" s="33">
        <f>R1022+S1022</f>
        <v>0</v>
      </c>
      <c r="U1022" s="34">
        <v>-330</v>
      </c>
      <c r="V1022" s="34">
        <v>0</v>
      </c>
      <c r="W1022" s="143" t="e">
        <f>V1022/T1022</f>
        <v>#DIV/0!</v>
      </c>
      <c r="X1022" s="32"/>
      <c r="Y1022" s="32">
        <v>0</v>
      </c>
      <c r="Z1022" s="32">
        <v>0</v>
      </c>
      <c r="AA1022" s="32">
        <v>0</v>
      </c>
      <c r="AB1022" s="32">
        <v>0</v>
      </c>
      <c r="AC1022" s="4"/>
      <c r="AD1022" s="4"/>
      <c r="AE1022" s="32"/>
      <c r="AF1022" s="32">
        <v>330</v>
      </c>
      <c r="AG1022" s="32"/>
      <c r="AH1022" s="32"/>
      <c r="AI1022" s="32"/>
      <c r="AJ1022" s="67">
        <f>AG1022</f>
        <v>0</v>
      </c>
      <c r="AK1022" s="67"/>
      <c r="AL1022" s="32"/>
      <c r="AM1022" s="32">
        <v>280</v>
      </c>
      <c r="AN1022" s="32">
        <v>280</v>
      </c>
      <c r="AO1022" s="32">
        <v>280</v>
      </c>
      <c r="AP1022" s="32">
        <v>280</v>
      </c>
      <c r="AQ1022" s="32">
        <v>280</v>
      </c>
      <c r="AR1022" s="67">
        <v>150</v>
      </c>
      <c r="AS1022" s="32">
        <v>280</v>
      </c>
      <c r="AT1022" s="32">
        <v>150</v>
      </c>
      <c r="AU1022" s="32">
        <v>180</v>
      </c>
      <c r="AV1022" s="32">
        <v>300</v>
      </c>
      <c r="AW1022" s="682">
        <v>100</v>
      </c>
      <c r="AX1022" s="32">
        <v>300</v>
      </c>
      <c r="AY1022" s="234">
        <v>200</v>
      </c>
      <c r="AZ1022" s="32">
        <v>200</v>
      </c>
      <c r="BA1022" s="32">
        <v>200</v>
      </c>
      <c r="BB1022" s="32">
        <v>200</v>
      </c>
      <c r="BC1022" s="234">
        <v>301</v>
      </c>
      <c r="BD1022" s="234">
        <v>300</v>
      </c>
      <c r="BE1022" s="731">
        <f>BD1022/BC1022*100</f>
        <v>99.66777408637874</v>
      </c>
      <c r="BF1022" s="822">
        <v>300</v>
      </c>
      <c r="BG1022" s="33">
        <v>300</v>
      </c>
      <c r="BH1022" s="33">
        <v>300</v>
      </c>
    </row>
    <row r="1023" spans="1:60" s="23" customFormat="1" ht="15.75">
      <c r="A1023" s="132">
        <v>9</v>
      </c>
      <c r="B1023" s="133">
        <v>3</v>
      </c>
      <c r="C1023" s="133" t="s">
        <v>11</v>
      </c>
      <c r="D1023" s="134" t="s">
        <v>10</v>
      </c>
      <c r="E1023" s="385">
        <v>546</v>
      </c>
      <c r="F1023" s="38" t="s">
        <v>76</v>
      </c>
      <c r="G1023" s="37" t="s">
        <v>11</v>
      </c>
      <c r="H1023" s="37" t="s">
        <v>2</v>
      </c>
      <c r="I1023" s="37"/>
      <c r="J1023" s="38" t="s">
        <v>6</v>
      </c>
      <c r="K1023" s="37" t="s">
        <v>12</v>
      </c>
      <c r="L1023" s="37"/>
      <c r="M1023" s="37"/>
      <c r="N1023" s="37"/>
      <c r="O1023" s="37"/>
      <c r="P1023" s="39"/>
      <c r="Q1023" s="84" t="s">
        <v>188</v>
      </c>
      <c r="R1023" s="40">
        <f>SUM(R1020:R1022)</f>
        <v>600</v>
      </c>
      <c r="S1023" s="40">
        <f>SUM(S1020:S1022)</f>
        <v>0</v>
      </c>
      <c r="T1023" s="40">
        <f>SUM(T1020:T1022)</f>
        <v>570</v>
      </c>
      <c r="U1023" s="40">
        <f>SUM(U1020:U1022)</f>
        <v>-512.85</v>
      </c>
      <c r="V1023" s="41">
        <f>SUM(V1020:V1022)</f>
        <v>567.6</v>
      </c>
      <c r="W1023" s="145">
        <f>V1023/T1023</f>
        <v>0.9957894736842106</v>
      </c>
      <c r="X1023" s="40">
        <f>SUM(X1020:X1022)</f>
        <v>0</v>
      </c>
      <c r="Y1023" s="40">
        <f>SUM(Y1020:Y1022)</f>
        <v>600</v>
      </c>
      <c r="Z1023" s="40">
        <f>SUM(Z1020:Z1022)</f>
        <v>600</v>
      </c>
      <c r="AA1023" s="40">
        <f>SUM(AA1020:AA1022)</f>
        <v>600</v>
      </c>
      <c r="AB1023" s="40">
        <f>SUM(AB1020:AB1022)</f>
        <v>600</v>
      </c>
      <c r="AC1023" s="42"/>
      <c r="AD1023" s="42"/>
      <c r="AE1023" s="40">
        <f aca="true" t="shared" si="328" ref="AE1023:AT1023">SUM(AE1020:AE1022)</f>
        <v>0</v>
      </c>
      <c r="AF1023" s="40">
        <f t="shared" si="328"/>
        <v>512.85</v>
      </c>
      <c r="AG1023" s="40">
        <f t="shared" si="328"/>
        <v>600</v>
      </c>
      <c r="AH1023" s="40">
        <f t="shared" si="328"/>
        <v>540.51</v>
      </c>
      <c r="AI1023" s="40">
        <f>SUM(AI1020:AI1022)</f>
        <v>468.24</v>
      </c>
      <c r="AJ1023" s="177">
        <f t="shared" si="328"/>
        <v>500</v>
      </c>
      <c r="AK1023" s="40">
        <f t="shared" si="328"/>
        <v>364</v>
      </c>
      <c r="AL1023" s="40">
        <f t="shared" si="328"/>
        <v>363.6</v>
      </c>
      <c r="AM1023" s="40">
        <f t="shared" si="328"/>
        <v>498</v>
      </c>
      <c r="AN1023" s="40">
        <f>SUM(AN1020:AN1022)</f>
        <v>498</v>
      </c>
      <c r="AO1023" s="40">
        <f>SUM(AO1020:AO1022)</f>
        <v>498</v>
      </c>
      <c r="AP1023" s="40">
        <f>SUM(AP1020:AP1022)</f>
        <v>498</v>
      </c>
      <c r="AQ1023" s="40">
        <f>SUM(AQ1020:AQ1022)</f>
        <v>455</v>
      </c>
      <c r="AR1023" s="177">
        <f t="shared" si="328"/>
        <v>550</v>
      </c>
      <c r="AS1023" s="40">
        <f t="shared" si="328"/>
        <v>454.31</v>
      </c>
      <c r="AT1023" s="40">
        <f t="shared" si="328"/>
        <v>550</v>
      </c>
      <c r="AU1023" s="40">
        <f aca="true" t="shared" si="329" ref="AU1023:BH1023">SUM(AU1020:AU1022)</f>
        <v>353.73</v>
      </c>
      <c r="AV1023" s="40">
        <f t="shared" si="329"/>
        <v>310</v>
      </c>
      <c r="AW1023" s="40"/>
      <c r="AX1023" s="40">
        <f t="shared" si="329"/>
        <v>310</v>
      </c>
      <c r="AY1023" s="40">
        <f t="shared" si="329"/>
        <v>400</v>
      </c>
      <c r="AZ1023" s="40">
        <f t="shared" si="329"/>
        <v>400</v>
      </c>
      <c r="BA1023" s="40">
        <f t="shared" si="329"/>
        <v>400</v>
      </c>
      <c r="BB1023" s="40">
        <f t="shared" si="329"/>
        <v>400</v>
      </c>
      <c r="BC1023" s="40">
        <f t="shared" si="329"/>
        <v>468</v>
      </c>
      <c r="BD1023" s="40">
        <f t="shared" si="329"/>
        <v>466.02</v>
      </c>
      <c r="BE1023" s="40">
        <f t="shared" si="329"/>
        <v>199.08094773907337</v>
      </c>
      <c r="BF1023" s="40">
        <f t="shared" si="329"/>
        <v>500</v>
      </c>
      <c r="BG1023" s="40">
        <f t="shared" si="329"/>
        <v>500</v>
      </c>
      <c r="BH1023" s="40">
        <f t="shared" si="329"/>
        <v>500</v>
      </c>
    </row>
    <row r="1024" spans="1:60" s="511" customFormat="1" ht="11.25">
      <c r="A1024" s="923"/>
      <c r="B1024" s="923"/>
      <c r="C1024" s="923"/>
      <c r="D1024" s="923"/>
      <c r="E1024" s="923"/>
      <c r="F1024" s="923"/>
      <c r="G1024" s="923"/>
      <c r="H1024" s="923"/>
      <c r="I1024" s="923"/>
      <c r="J1024" s="923"/>
      <c r="K1024" s="923"/>
      <c r="L1024" s="923"/>
      <c r="M1024" s="923"/>
      <c r="N1024" s="923"/>
      <c r="O1024" s="923"/>
      <c r="P1024" s="923"/>
      <c r="Q1024" s="923"/>
      <c r="R1024" s="923"/>
      <c r="S1024" s="923"/>
      <c r="T1024" s="923"/>
      <c r="U1024" s="923"/>
      <c r="V1024" s="923"/>
      <c r="W1024" s="923"/>
      <c r="X1024" s="923"/>
      <c r="Y1024" s="923"/>
      <c r="Z1024" s="923"/>
      <c r="AA1024" s="923"/>
      <c r="AB1024" s="923"/>
      <c r="AG1024" s="512"/>
      <c r="AH1024" s="512"/>
      <c r="AI1024" s="512"/>
      <c r="AJ1024" s="513"/>
      <c r="AK1024" s="513"/>
      <c r="AL1024" s="512"/>
      <c r="AM1024" s="512"/>
      <c r="AN1024" s="512"/>
      <c r="AO1024" s="512"/>
      <c r="AP1024" s="512"/>
      <c r="AQ1024" s="512"/>
      <c r="AR1024" s="513"/>
      <c r="AS1024" s="512"/>
      <c r="AT1024" s="512"/>
      <c r="AU1024" s="513"/>
      <c r="AV1024" s="512"/>
      <c r="AW1024" s="512"/>
      <c r="AX1024" s="512"/>
      <c r="AY1024" s="777"/>
      <c r="AZ1024" s="512"/>
      <c r="BA1024" s="519"/>
      <c r="BB1024" s="519"/>
      <c r="BC1024" s="777"/>
      <c r="BD1024" s="512"/>
      <c r="BE1024" s="737"/>
      <c r="BF1024" s="512"/>
      <c r="BG1024" s="512"/>
      <c r="BH1024" s="512"/>
    </row>
    <row r="1025" spans="1:60" s="56" customFormat="1" ht="18.75" customHeight="1">
      <c r="A1025" s="981"/>
      <c r="B1025" s="981"/>
      <c r="C1025" s="981"/>
      <c r="D1025" s="981"/>
      <c r="E1025" s="981"/>
      <c r="F1025" s="981"/>
      <c r="G1025" s="981"/>
      <c r="H1025" s="981"/>
      <c r="I1025" s="981"/>
      <c r="J1025" s="893" t="s">
        <v>292</v>
      </c>
      <c r="K1025" s="893"/>
      <c r="L1025" s="893"/>
      <c r="M1025" s="893"/>
      <c r="N1025" s="893"/>
      <c r="O1025" s="893"/>
      <c r="P1025" s="893"/>
      <c r="Q1025" s="264" t="s">
        <v>295</v>
      </c>
      <c r="R1025" s="113"/>
      <c r="S1025" s="113"/>
      <c r="T1025" s="113"/>
      <c r="U1025" s="114"/>
      <c r="V1025" s="114"/>
      <c r="W1025" s="114"/>
      <c r="X1025" s="113"/>
      <c r="Y1025" s="113"/>
      <c r="Z1025" s="113"/>
      <c r="AA1025" s="113"/>
      <c r="AB1025" s="113"/>
      <c r="AC1025" s="264"/>
      <c r="AD1025" s="264"/>
      <c r="AE1025" s="113"/>
      <c r="AF1025" s="113"/>
      <c r="AG1025" s="113"/>
      <c r="AH1025" s="113"/>
      <c r="AI1025" s="113"/>
      <c r="AJ1025" s="113"/>
      <c r="AK1025" s="113"/>
      <c r="AL1025" s="203"/>
      <c r="AM1025" s="203"/>
      <c r="AN1025" s="203"/>
      <c r="AO1025" s="203"/>
      <c r="AP1025" s="203"/>
      <c r="AQ1025" s="203"/>
      <c r="AR1025" s="113"/>
      <c r="AS1025" s="203"/>
      <c r="AT1025" s="203"/>
      <c r="AU1025" s="113"/>
      <c r="AV1025" s="113"/>
      <c r="AW1025" s="113"/>
      <c r="AX1025" s="113"/>
      <c r="AY1025" s="784"/>
      <c r="AZ1025" s="113"/>
      <c r="BA1025" s="113"/>
      <c r="BB1025" s="113"/>
      <c r="BC1025" s="784"/>
      <c r="BD1025" s="113"/>
      <c r="BE1025" s="736"/>
      <c r="BF1025" s="179"/>
      <c r="BG1025" s="179"/>
      <c r="BH1025" s="179"/>
    </row>
    <row r="1026" spans="1:60" s="511" customFormat="1" ht="11.25">
      <c r="A1026" s="576"/>
      <c r="B1026" s="553"/>
      <c r="C1026" s="553"/>
      <c r="D1026" s="553"/>
      <c r="E1026" s="502"/>
      <c r="F1026" s="502"/>
      <c r="G1026" s="502"/>
      <c r="H1026" s="502"/>
      <c r="I1026" s="502"/>
      <c r="J1026" s="503"/>
      <c r="K1026" s="503"/>
      <c r="L1026" s="503"/>
      <c r="M1026" s="503"/>
      <c r="N1026" s="503"/>
      <c r="O1026" s="503"/>
      <c r="P1026" s="503"/>
      <c r="Q1026" s="504"/>
      <c r="R1026" s="505"/>
      <c r="S1026" s="505"/>
      <c r="T1026" s="505"/>
      <c r="U1026" s="506"/>
      <c r="V1026" s="506"/>
      <c r="W1026" s="506"/>
      <c r="X1026" s="505"/>
      <c r="Y1026" s="505"/>
      <c r="Z1026" s="505"/>
      <c r="AA1026" s="505"/>
      <c r="AB1026" s="505"/>
      <c r="AC1026" s="507"/>
      <c r="AD1026" s="507"/>
      <c r="AE1026" s="505"/>
      <c r="AF1026" s="505"/>
      <c r="AG1026" s="505"/>
      <c r="AH1026" s="505"/>
      <c r="AI1026" s="505"/>
      <c r="AJ1026" s="505"/>
      <c r="AK1026" s="505"/>
      <c r="AL1026" s="508"/>
      <c r="AM1026" s="508"/>
      <c r="AN1026" s="508"/>
      <c r="AO1026" s="508"/>
      <c r="AP1026" s="508"/>
      <c r="AQ1026" s="508"/>
      <c r="AR1026" s="505"/>
      <c r="AS1026" s="508"/>
      <c r="AT1026" s="508"/>
      <c r="AU1026" s="505"/>
      <c r="AV1026" s="505"/>
      <c r="AW1026" s="505"/>
      <c r="AX1026" s="505"/>
      <c r="AY1026" s="775"/>
      <c r="AZ1026" s="505"/>
      <c r="BA1026" s="505"/>
      <c r="BB1026" s="505"/>
      <c r="BC1026" s="775"/>
      <c r="BD1026" s="505"/>
      <c r="BE1026" s="737"/>
      <c r="BF1026" s="512"/>
      <c r="BG1026" s="512"/>
      <c r="BH1026" s="512"/>
    </row>
    <row r="1027" spans="1:60" s="56" customFormat="1" ht="15.75" customHeight="1">
      <c r="A1027" s="107"/>
      <c r="B1027" s="26"/>
      <c r="C1027" s="26"/>
      <c r="D1027" s="26"/>
      <c r="E1027" s="29"/>
      <c r="F1027" s="95" t="s">
        <v>312</v>
      </c>
      <c r="G1027" s="29"/>
      <c r="H1027" s="29"/>
      <c r="I1027" s="29"/>
      <c r="J1027" s="27"/>
      <c r="K1027" s="27"/>
      <c r="L1027" s="27"/>
      <c r="M1027" s="982" t="s">
        <v>367</v>
      </c>
      <c r="N1027" s="982"/>
      <c r="O1027" s="982"/>
      <c r="P1027" s="982"/>
      <c r="Q1027" s="982"/>
      <c r="R1027" s="982"/>
      <c r="S1027" s="982"/>
      <c r="T1027" s="982"/>
      <c r="U1027" s="982"/>
      <c r="V1027" s="982"/>
      <c r="W1027" s="982"/>
      <c r="X1027" s="982"/>
      <c r="Y1027" s="982"/>
      <c r="Z1027" s="982"/>
      <c r="AA1027" s="982"/>
      <c r="AB1027" s="982"/>
      <c r="AC1027" s="1"/>
      <c r="AD1027" s="1"/>
      <c r="AE1027" s="1"/>
      <c r="AF1027" s="1"/>
      <c r="AG1027" s="186"/>
      <c r="AH1027" s="186"/>
      <c r="AI1027" s="186"/>
      <c r="AJ1027" s="186"/>
      <c r="AK1027" s="186"/>
      <c r="AL1027" s="202"/>
      <c r="AM1027" s="202"/>
      <c r="AN1027" s="202"/>
      <c r="AO1027" s="202"/>
      <c r="AP1027" s="202"/>
      <c r="AQ1027" s="202"/>
      <c r="AR1027" s="186"/>
      <c r="AS1027" s="202"/>
      <c r="AT1027" s="202"/>
      <c r="AU1027" s="186"/>
      <c r="AV1027" s="186"/>
      <c r="AW1027" s="186"/>
      <c r="AX1027" s="186"/>
      <c r="AY1027" s="793"/>
      <c r="AZ1027" s="186"/>
      <c r="BA1027" s="252"/>
      <c r="BB1027" s="252"/>
      <c r="BC1027" s="793"/>
      <c r="BD1027" s="186"/>
      <c r="BE1027" s="736"/>
      <c r="BF1027" s="179"/>
      <c r="BG1027" s="179"/>
      <c r="BH1027" s="179"/>
    </row>
    <row r="1028" spans="1:56" ht="10.5" customHeight="1" thickBot="1">
      <c r="A1028" s="576"/>
      <c r="B1028" s="553"/>
      <c r="C1028" s="553"/>
      <c r="D1028" s="553"/>
      <c r="E1028" s="502"/>
      <c r="F1028" s="502"/>
      <c r="G1028" s="502"/>
      <c r="H1028" s="502"/>
      <c r="I1028" s="502"/>
      <c r="J1028" s="503"/>
      <c r="K1028" s="503"/>
      <c r="L1028" s="503"/>
      <c r="M1028" s="924"/>
      <c r="N1028" s="924"/>
      <c r="O1028" s="924"/>
      <c r="P1028" s="924"/>
      <c r="Q1028" s="924"/>
      <c r="R1028" s="924"/>
      <c r="S1028" s="924"/>
      <c r="T1028" s="924"/>
      <c r="U1028" s="924"/>
      <c r="V1028" s="924"/>
      <c r="W1028" s="924"/>
      <c r="X1028" s="924"/>
      <c r="Y1028" s="924"/>
      <c r="Z1028" s="924"/>
      <c r="AA1028" s="924"/>
      <c r="AB1028" s="924"/>
      <c r="AC1028" s="507"/>
      <c r="AD1028" s="507"/>
      <c r="AE1028" s="507"/>
      <c r="AF1028" s="507"/>
      <c r="AG1028" s="515"/>
      <c r="AH1028" s="515"/>
      <c r="AI1028" s="515"/>
      <c r="AJ1028" s="515"/>
      <c r="AK1028" s="515"/>
      <c r="AL1028" s="516"/>
      <c r="AM1028" s="516"/>
      <c r="AN1028" s="516"/>
      <c r="AO1028" s="516"/>
      <c r="AP1028" s="517"/>
      <c r="AQ1028" s="509"/>
      <c r="AR1028" s="515"/>
      <c r="AS1028" s="516"/>
      <c r="AT1028" s="516"/>
      <c r="AU1028" s="515"/>
      <c r="AV1028" s="515"/>
      <c r="AW1028" s="515"/>
      <c r="AX1028" s="515"/>
      <c r="AY1028" s="779"/>
      <c r="AZ1028" s="515"/>
      <c r="BA1028" s="582"/>
      <c r="BB1028" s="582"/>
      <c r="BC1028" s="779"/>
      <c r="BD1028" s="515"/>
    </row>
    <row r="1029" spans="1:60" ht="39" customHeight="1" thickBot="1">
      <c r="A1029" s="886" t="s">
        <v>0</v>
      </c>
      <c r="B1029" s="886"/>
      <c r="C1029" s="886"/>
      <c r="D1029" s="10" t="s">
        <v>1</v>
      </c>
      <c r="E1029" s="412" t="s">
        <v>574</v>
      </c>
      <c r="F1029" s="887" t="s">
        <v>196</v>
      </c>
      <c r="G1029" s="888"/>
      <c r="H1029" s="888"/>
      <c r="I1029" s="889"/>
      <c r="J1029" s="890" t="s">
        <v>195</v>
      </c>
      <c r="K1029" s="888"/>
      <c r="L1029" s="888"/>
      <c r="M1029" s="888"/>
      <c r="N1029" s="888"/>
      <c r="O1029" s="891"/>
      <c r="P1029" s="414" t="s">
        <v>311</v>
      </c>
      <c r="Q1029" s="413" t="s">
        <v>302</v>
      </c>
      <c r="R1029" s="408" t="s">
        <v>377</v>
      </c>
      <c r="S1029" s="408" t="s">
        <v>179</v>
      </c>
      <c r="T1029" s="408" t="s">
        <v>378</v>
      </c>
      <c r="U1029" s="409" t="s">
        <v>180</v>
      </c>
      <c r="V1029" s="409" t="s">
        <v>379</v>
      </c>
      <c r="W1029" s="409" t="s">
        <v>381</v>
      </c>
      <c r="X1029" s="408"/>
      <c r="Y1029" s="408" t="s">
        <v>421</v>
      </c>
      <c r="Z1029" s="410" t="s">
        <v>427</v>
      </c>
      <c r="AA1029" s="408" t="s">
        <v>181</v>
      </c>
      <c r="AB1029" s="408" t="s">
        <v>380</v>
      </c>
      <c r="AC1029" s="411"/>
      <c r="AD1029" s="411"/>
      <c r="AE1029" s="410" t="s">
        <v>422</v>
      </c>
      <c r="AF1029" s="410" t="s">
        <v>437</v>
      </c>
      <c r="AG1029" s="410" t="s">
        <v>436</v>
      </c>
      <c r="AH1029" s="415" t="s">
        <v>434</v>
      </c>
      <c r="AI1029" s="417" t="s">
        <v>465</v>
      </c>
      <c r="AJ1029" s="416" t="s">
        <v>435</v>
      </c>
      <c r="AK1029" s="410" t="s">
        <v>507</v>
      </c>
      <c r="AL1029" s="415" t="s">
        <v>506</v>
      </c>
      <c r="AM1029" s="417" t="s">
        <v>571</v>
      </c>
      <c r="AN1029" s="427" t="s">
        <v>577</v>
      </c>
      <c r="AO1029" s="417" t="s">
        <v>583</v>
      </c>
      <c r="AP1029" s="428" t="s">
        <v>591</v>
      </c>
      <c r="AQ1029" s="428" t="s">
        <v>644</v>
      </c>
      <c r="AR1029" s="426" t="s">
        <v>650</v>
      </c>
      <c r="AS1029" s="417" t="s">
        <v>657</v>
      </c>
      <c r="AT1029" s="632" t="s">
        <v>732</v>
      </c>
      <c r="AU1029" s="640" t="s">
        <v>850</v>
      </c>
      <c r="AV1029" s="640" t="s">
        <v>849</v>
      </c>
      <c r="AW1029" s="646" t="s">
        <v>785</v>
      </c>
      <c r="AX1029" s="498" t="s">
        <v>758</v>
      </c>
      <c r="AY1029" s="766" t="s">
        <v>801</v>
      </c>
      <c r="AZ1029" s="767" t="s">
        <v>605</v>
      </c>
      <c r="BA1029" s="768" t="s">
        <v>781</v>
      </c>
      <c r="BB1029" s="768" t="s">
        <v>782</v>
      </c>
      <c r="BC1029" s="766" t="s">
        <v>889</v>
      </c>
      <c r="BD1029" s="714" t="s">
        <v>843</v>
      </c>
      <c r="BE1029" s="714" t="s">
        <v>836</v>
      </c>
      <c r="BF1029" s="816" t="s">
        <v>852</v>
      </c>
      <c r="BG1029" s="640" t="s">
        <v>853</v>
      </c>
      <c r="BH1029" s="766" t="s">
        <v>854</v>
      </c>
    </row>
    <row r="1030" spans="1:60" s="1" customFormat="1" ht="15.75" customHeight="1">
      <c r="A1030" s="12">
        <v>9</v>
      </c>
      <c r="B1030" s="13">
        <v>3</v>
      </c>
      <c r="C1030" s="13" t="s">
        <v>12</v>
      </c>
      <c r="D1030" s="11" t="s">
        <v>3</v>
      </c>
      <c r="E1030" s="189">
        <v>547</v>
      </c>
      <c r="F1030" s="10" t="s">
        <v>76</v>
      </c>
      <c r="G1030" s="11" t="s">
        <v>11</v>
      </c>
      <c r="H1030" s="11" t="s">
        <v>2</v>
      </c>
      <c r="I1030" s="154"/>
      <c r="J1030" s="10" t="s">
        <v>6</v>
      </c>
      <c r="K1030" s="11" t="s">
        <v>12</v>
      </c>
      <c r="L1030" s="11" t="s">
        <v>12</v>
      </c>
      <c r="M1030" s="144" t="s">
        <v>38</v>
      </c>
      <c r="N1030" s="13">
        <v>3</v>
      </c>
      <c r="O1030" s="11"/>
      <c r="P1030" s="22" t="s">
        <v>7</v>
      </c>
      <c r="Q1030" s="79" t="s">
        <v>742</v>
      </c>
      <c r="R1030" s="32">
        <v>650</v>
      </c>
      <c r="S1030" s="32">
        <v>0</v>
      </c>
      <c r="T1030" s="33">
        <f>R1030+S1030</f>
        <v>650</v>
      </c>
      <c r="U1030" s="34">
        <v>-350.38</v>
      </c>
      <c r="V1030" s="34">
        <v>0</v>
      </c>
      <c r="W1030" s="143">
        <f>V1030/T1030</f>
        <v>0</v>
      </c>
      <c r="X1030" s="32">
        <v>-100</v>
      </c>
      <c r="Y1030" s="32">
        <v>500</v>
      </c>
      <c r="Z1030" s="32">
        <v>500</v>
      </c>
      <c r="AA1030" s="32">
        <v>500</v>
      </c>
      <c r="AB1030" s="32">
        <v>500</v>
      </c>
      <c r="AC1030" s="4"/>
      <c r="AD1030" s="4"/>
      <c r="AE1030" s="32"/>
      <c r="AF1030" s="32">
        <v>350.38</v>
      </c>
      <c r="AG1030" s="32">
        <f>Z1030+AE1030</f>
        <v>500</v>
      </c>
      <c r="AH1030" s="32">
        <v>173.47</v>
      </c>
      <c r="AI1030" s="32">
        <v>145.78</v>
      </c>
      <c r="AJ1030" s="67">
        <v>200</v>
      </c>
      <c r="AK1030" s="32">
        <v>203</v>
      </c>
      <c r="AL1030" s="32">
        <v>161.44</v>
      </c>
      <c r="AM1030" s="32">
        <v>200</v>
      </c>
      <c r="AN1030" s="32">
        <v>200</v>
      </c>
      <c r="AO1030" s="32">
        <v>200</v>
      </c>
      <c r="AP1030" s="32">
        <v>200</v>
      </c>
      <c r="AQ1030" s="32">
        <v>392</v>
      </c>
      <c r="AR1030" s="67">
        <v>300</v>
      </c>
      <c r="AS1030" s="32">
        <v>391.8</v>
      </c>
      <c r="AT1030" s="32">
        <v>300</v>
      </c>
      <c r="AU1030" s="32">
        <v>629</v>
      </c>
      <c r="AV1030" s="32">
        <v>555.53</v>
      </c>
      <c r="AW1030" s="682">
        <v>79.4</v>
      </c>
      <c r="AX1030" s="32">
        <v>0</v>
      </c>
      <c r="AY1030" s="430"/>
      <c r="AZ1030" s="119">
        <v>700</v>
      </c>
      <c r="BA1030" s="119">
        <v>700</v>
      </c>
      <c r="BB1030" s="119">
        <v>700</v>
      </c>
      <c r="BC1030" s="430"/>
      <c r="BD1030" s="430"/>
      <c r="BE1030" s="731"/>
      <c r="BF1030" s="824"/>
      <c r="BG1030" s="120"/>
      <c r="BH1030" s="878"/>
    </row>
    <row r="1031" spans="1:60" s="1" customFormat="1" ht="15.75" customHeight="1">
      <c r="A1031" s="12"/>
      <c r="B1031" s="13"/>
      <c r="C1031" s="13"/>
      <c r="D1031" s="11"/>
      <c r="E1031" s="189">
        <v>548</v>
      </c>
      <c r="F1031" s="10" t="s">
        <v>76</v>
      </c>
      <c r="G1031" s="11" t="s">
        <v>11</v>
      </c>
      <c r="H1031" s="11" t="s">
        <v>2</v>
      </c>
      <c r="I1031" s="154"/>
      <c r="J1031" s="10" t="s">
        <v>6</v>
      </c>
      <c r="K1031" s="11" t="s">
        <v>12</v>
      </c>
      <c r="L1031" s="154">
        <v>7</v>
      </c>
      <c r="M1031" s="144" t="s">
        <v>15</v>
      </c>
      <c r="N1031" s="13">
        <v>5</v>
      </c>
      <c r="O1031" s="11"/>
      <c r="P1031" s="22" t="s">
        <v>7</v>
      </c>
      <c r="Q1031" s="79" t="s">
        <v>833</v>
      </c>
      <c r="R1031" s="32"/>
      <c r="S1031" s="32"/>
      <c r="T1031" s="33"/>
      <c r="U1031" s="34"/>
      <c r="V1031" s="34"/>
      <c r="W1031" s="143"/>
      <c r="X1031" s="32"/>
      <c r="Y1031" s="32"/>
      <c r="Z1031" s="32"/>
      <c r="AA1031" s="32"/>
      <c r="AB1031" s="32"/>
      <c r="AC1031" s="4"/>
      <c r="AD1031" s="4"/>
      <c r="AE1031" s="32"/>
      <c r="AF1031" s="32"/>
      <c r="AG1031" s="32"/>
      <c r="AH1031" s="32"/>
      <c r="AI1031" s="32"/>
      <c r="AJ1031" s="67"/>
      <c r="AK1031" s="32"/>
      <c r="AL1031" s="32"/>
      <c r="AM1031" s="32"/>
      <c r="AN1031" s="32"/>
      <c r="AO1031" s="32"/>
      <c r="AP1031" s="32"/>
      <c r="AQ1031" s="32"/>
      <c r="AR1031" s="67"/>
      <c r="AS1031" s="32"/>
      <c r="AT1031" s="32"/>
      <c r="AU1031" s="32"/>
      <c r="AV1031" s="32"/>
      <c r="AW1031" s="682"/>
      <c r="AX1031" s="32"/>
      <c r="AY1031" s="430">
        <v>700</v>
      </c>
      <c r="AZ1031" s="119"/>
      <c r="BA1031" s="119"/>
      <c r="BB1031" s="119"/>
      <c r="BC1031" s="430">
        <v>700</v>
      </c>
      <c r="BD1031" s="430"/>
      <c r="BE1031" s="731">
        <f>BD1031/BC1031*100</f>
        <v>0</v>
      </c>
      <c r="BF1031" s="822">
        <v>700</v>
      </c>
      <c r="BG1031" s="33">
        <v>700</v>
      </c>
      <c r="BH1031" s="33">
        <v>700</v>
      </c>
    </row>
    <row r="1032" spans="1:60" s="514" customFormat="1" ht="15.75" hidden="1">
      <c r="A1032" s="12">
        <v>9</v>
      </c>
      <c r="B1032" s="13">
        <v>3</v>
      </c>
      <c r="C1032" s="13" t="s">
        <v>12</v>
      </c>
      <c r="D1032" s="11" t="s">
        <v>3</v>
      </c>
      <c r="E1032" s="189">
        <v>549</v>
      </c>
      <c r="F1032" s="10" t="s">
        <v>76</v>
      </c>
      <c r="G1032" s="11" t="s">
        <v>11</v>
      </c>
      <c r="H1032" s="11" t="s">
        <v>2</v>
      </c>
      <c r="I1032" s="154"/>
      <c r="J1032" s="10" t="s">
        <v>6</v>
      </c>
      <c r="K1032" s="11" t="s">
        <v>12</v>
      </c>
      <c r="L1032" s="11" t="s">
        <v>24</v>
      </c>
      <c r="M1032" s="11" t="s">
        <v>19</v>
      </c>
      <c r="N1032" s="13" t="s">
        <v>12</v>
      </c>
      <c r="O1032" s="11"/>
      <c r="P1032" s="22" t="s">
        <v>7</v>
      </c>
      <c r="Q1032" s="79" t="s">
        <v>548</v>
      </c>
      <c r="R1032" s="32">
        <v>0</v>
      </c>
      <c r="S1032" s="32">
        <v>0</v>
      </c>
      <c r="T1032" s="33">
        <f>R1032+S1032</f>
        <v>0</v>
      </c>
      <c r="U1032" s="34">
        <v>-105</v>
      </c>
      <c r="V1032" s="34">
        <v>0</v>
      </c>
      <c r="W1032" s="143" t="e">
        <f>V1032/T1032</f>
        <v>#DIV/0!</v>
      </c>
      <c r="X1032" s="32"/>
      <c r="Y1032" s="32">
        <v>0</v>
      </c>
      <c r="Z1032" s="32">
        <v>0</v>
      </c>
      <c r="AA1032" s="32">
        <v>0</v>
      </c>
      <c r="AB1032" s="32">
        <v>0</v>
      </c>
      <c r="AC1032" s="4"/>
      <c r="AD1032" s="4"/>
      <c r="AE1032" s="32"/>
      <c r="AF1032" s="32">
        <v>105</v>
      </c>
      <c r="AG1032" s="32"/>
      <c r="AH1032" s="32">
        <v>170</v>
      </c>
      <c r="AI1032" s="32">
        <v>170</v>
      </c>
      <c r="AJ1032" s="67">
        <v>200</v>
      </c>
      <c r="AK1032" s="32">
        <v>170</v>
      </c>
      <c r="AL1032" s="32">
        <v>170</v>
      </c>
      <c r="AM1032" s="32">
        <v>200</v>
      </c>
      <c r="AN1032" s="32">
        <v>200</v>
      </c>
      <c r="AO1032" s="32">
        <v>200</v>
      </c>
      <c r="AP1032" s="32">
        <v>200</v>
      </c>
      <c r="AQ1032" s="32">
        <v>170</v>
      </c>
      <c r="AR1032" s="67">
        <v>200</v>
      </c>
      <c r="AS1032" s="32">
        <v>170</v>
      </c>
      <c r="AT1032" s="32">
        <v>200</v>
      </c>
      <c r="AU1032" s="32"/>
      <c r="AV1032" s="32"/>
      <c r="AW1032" s="32"/>
      <c r="AX1032" s="32"/>
      <c r="AY1032" s="234"/>
      <c r="AZ1032" s="32"/>
      <c r="BA1032" s="32">
        <v>0</v>
      </c>
      <c r="BB1032" s="32">
        <v>0</v>
      </c>
      <c r="BC1032" s="234"/>
      <c r="BD1032" s="234"/>
      <c r="BE1032" s="731"/>
      <c r="BF1032" s="827"/>
      <c r="BG1032" s="831"/>
      <c r="BH1032" s="881"/>
    </row>
    <row r="1033" spans="1:60" s="17" customFormat="1" ht="15.75">
      <c r="A1033" s="132">
        <v>9</v>
      </c>
      <c r="B1033" s="133">
        <v>3</v>
      </c>
      <c r="C1033" s="133" t="s">
        <v>12</v>
      </c>
      <c r="D1033" s="134" t="s">
        <v>10</v>
      </c>
      <c r="E1033" s="385">
        <v>550</v>
      </c>
      <c r="F1033" s="38" t="s">
        <v>76</v>
      </c>
      <c r="G1033" s="37" t="s">
        <v>11</v>
      </c>
      <c r="H1033" s="37" t="s">
        <v>2</v>
      </c>
      <c r="I1033" s="162"/>
      <c r="J1033" s="38" t="s">
        <v>6</v>
      </c>
      <c r="K1033" s="37" t="s">
        <v>12</v>
      </c>
      <c r="L1033" s="37"/>
      <c r="M1033" s="37"/>
      <c r="N1033" s="37"/>
      <c r="O1033" s="37"/>
      <c r="P1033" s="39"/>
      <c r="Q1033" s="84" t="s">
        <v>188</v>
      </c>
      <c r="R1033" s="40">
        <f>SUM(R1030:R1032)</f>
        <v>650</v>
      </c>
      <c r="S1033" s="40">
        <f>SUM(S1030:S1032)</f>
        <v>0</v>
      </c>
      <c r="T1033" s="40">
        <f>SUM(T1030:T1032)</f>
        <v>650</v>
      </c>
      <c r="U1033" s="40">
        <f>SUM(U1030:U1032)</f>
        <v>-455.38</v>
      </c>
      <c r="V1033" s="41">
        <f>SUM(V1030:V1032)</f>
        <v>0</v>
      </c>
      <c r="W1033" s="145">
        <f>V1033/T1033</f>
        <v>0</v>
      </c>
      <c r="X1033" s="40">
        <f>SUM(X1030:X1032)</f>
        <v>-100</v>
      </c>
      <c r="Y1033" s="40">
        <f>SUM(Y1030:Y1032)</f>
        <v>500</v>
      </c>
      <c r="Z1033" s="40">
        <f>SUM(Z1030:Z1032)</f>
        <v>500</v>
      </c>
      <c r="AA1033" s="40">
        <f>SUM(AA1030:AA1032)</f>
        <v>500</v>
      </c>
      <c r="AB1033" s="40">
        <f>SUM(AB1030:AB1032)</f>
        <v>500</v>
      </c>
      <c r="AC1033" s="42"/>
      <c r="AD1033" s="42"/>
      <c r="AE1033" s="40">
        <f aca="true" t="shared" si="330" ref="AE1033:AT1033">SUM(AE1030:AE1032)</f>
        <v>0</v>
      </c>
      <c r="AF1033" s="40">
        <f t="shared" si="330"/>
        <v>455.38</v>
      </c>
      <c r="AG1033" s="40">
        <f t="shared" si="330"/>
        <v>500</v>
      </c>
      <c r="AH1033" s="40">
        <f t="shared" si="330"/>
        <v>343.47</v>
      </c>
      <c r="AI1033" s="40">
        <f>SUM(AI1030:AI1032)</f>
        <v>315.78</v>
      </c>
      <c r="AJ1033" s="177">
        <f t="shared" si="330"/>
        <v>400</v>
      </c>
      <c r="AK1033" s="40">
        <f t="shared" si="330"/>
        <v>373</v>
      </c>
      <c r="AL1033" s="40">
        <f t="shared" si="330"/>
        <v>331.44</v>
      </c>
      <c r="AM1033" s="40">
        <f t="shared" si="330"/>
        <v>400</v>
      </c>
      <c r="AN1033" s="40">
        <f>SUM(AN1030:AN1032)</f>
        <v>400</v>
      </c>
      <c r="AO1033" s="40">
        <f>SUM(AO1030:AO1032)</f>
        <v>400</v>
      </c>
      <c r="AP1033" s="40">
        <f>SUM(AP1030:AP1032)</f>
        <v>400</v>
      </c>
      <c r="AQ1033" s="40">
        <f>SUM(AQ1030:AQ1032)</f>
        <v>562</v>
      </c>
      <c r="AR1033" s="177">
        <f t="shared" si="330"/>
        <v>500</v>
      </c>
      <c r="AS1033" s="40">
        <f t="shared" si="330"/>
        <v>561.8</v>
      </c>
      <c r="AT1033" s="40">
        <f t="shared" si="330"/>
        <v>500</v>
      </c>
      <c r="AU1033" s="40">
        <f aca="true" t="shared" si="331" ref="AU1033:BH1033">SUM(AU1030:AU1032)</f>
        <v>629</v>
      </c>
      <c r="AV1033" s="40">
        <f t="shared" si="331"/>
        <v>555.53</v>
      </c>
      <c r="AW1033" s="40"/>
      <c r="AX1033" s="40">
        <f t="shared" si="331"/>
        <v>0</v>
      </c>
      <c r="AY1033" s="40">
        <f t="shared" si="331"/>
        <v>700</v>
      </c>
      <c r="AZ1033" s="40">
        <f t="shared" si="331"/>
        <v>700</v>
      </c>
      <c r="BA1033" s="40">
        <f t="shared" si="331"/>
        <v>700</v>
      </c>
      <c r="BB1033" s="40">
        <f t="shared" si="331"/>
        <v>700</v>
      </c>
      <c r="BC1033" s="40">
        <f t="shared" si="331"/>
        <v>700</v>
      </c>
      <c r="BD1033" s="40">
        <f t="shared" si="331"/>
        <v>0</v>
      </c>
      <c r="BE1033" s="40">
        <f t="shared" si="331"/>
        <v>0</v>
      </c>
      <c r="BF1033" s="40">
        <f t="shared" si="331"/>
        <v>700</v>
      </c>
      <c r="BG1033" s="40">
        <f t="shared" si="331"/>
        <v>700</v>
      </c>
      <c r="BH1033" s="40">
        <f t="shared" si="331"/>
        <v>700</v>
      </c>
    </row>
    <row r="1034" spans="1:60" s="507" customFormat="1" ht="12" customHeight="1">
      <c r="A1034" s="923"/>
      <c r="B1034" s="923"/>
      <c r="C1034" s="923"/>
      <c r="D1034" s="923"/>
      <c r="E1034" s="923"/>
      <c r="F1034" s="923"/>
      <c r="G1034" s="923"/>
      <c r="H1034" s="923"/>
      <c r="I1034" s="923"/>
      <c r="J1034" s="923"/>
      <c r="K1034" s="923"/>
      <c r="L1034" s="923"/>
      <c r="M1034" s="923"/>
      <c r="N1034" s="923"/>
      <c r="O1034" s="923"/>
      <c r="P1034" s="923"/>
      <c r="Q1034" s="923"/>
      <c r="R1034" s="923"/>
      <c r="S1034" s="923"/>
      <c r="T1034" s="923"/>
      <c r="U1034" s="923"/>
      <c r="V1034" s="923"/>
      <c r="W1034" s="923"/>
      <c r="X1034" s="923"/>
      <c r="Y1034" s="923"/>
      <c r="Z1034" s="923"/>
      <c r="AA1034" s="923"/>
      <c r="AB1034" s="923"/>
      <c r="AC1034" s="543"/>
      <c r="AD1034" s="543"/>
      <c r="AE1034" s="543"/>
      <c r="AF1034" s="543"/>
      <c r="AG1034" s="554"/>
      <c r="AH1034" s="554"/>
      <c r="AI1034" s="554"/>
      <c r="AJ1034" s="555"/>
      <c r="AK1034" s="555"/>
      <c r="AL1034" s="554"/>
      <c r="AM1034" s="554"/>
      <c r="AN1034" s="554"/>
      <c r="AO1034" s="554"/>
      <c r="AP1034" s="554"/>
      <c r="AQ1034" s="554"/>
      <c r="AR1034" s="555"/>
      <c r="AS1034" s="554"/>
      <c r="AT1034" s="554"/>
      <c r="AU1034" s="555"/>
      <c r="AV1034" s="554"/>
      <c r="AW1034" s="554"/>
      <c r="AX1034" s="554"/>
      <c r="AY1034" s="786"/>
      <c r="AZ1034" s="554"/>
      <c r="BA1034" s="534"/>
      <c r="BB1034" s="534"/>
      <c r="BC1034" s="786"/>
      <c r="BD1034" s="554"/>
      <c r="BE1034" s="729"/>
      <c r="BF1034" s="515"/>
      <c r="BG1034" s="515"/>
      <c r="BH1034" s="515"/>
    </row>
    <row r="1035" spans="1:60" s="1" customFormat="1" ht="15.75" customHeight="1">
      <c r="A1035" s="981"/>
      <c r="B1035" s="981"/>
      <c r="C1035" s="981"/>
      <c r="D1035" s="981"/>
      <c r="E1035" s="981"/>
      <c r="F1035" s="981"/>
      <c r="G1035" s="981"/>
      <c r="H1035" s="981"/>
      <c r="I1035" s="981"/>
      <c r="J1035" s="893" t="s">
        <v>293</v>
      </c>
      <c r="K1035" s="893"/>
      <c r="L1035" s="893"/>
      <c r="M1035" s="893"/>
      <c r="N1035" s="893"/>
      <c r="O1035" s="893"/>
      <c r="P1035" s="893"/>
      <c r="Q1035" s="264" t="s">
        <v>296</v>
      </c>
      <c r="R1035" s="113"/>
      <c r="S1035" s="113"/>
      <c r="T1035" s="113"/>
      <c r="U1035" s="114"/>
      <c r="V1035" s="114"/>
      <c r="W1035" s="114"/>
      <c r="X1035" s="113"/>
      <c r="Y1035" s="113"/>
      <c r="Z1035" s="113"/>
      <c r="AA1035" s="113"/>
      <c r="AB1035" s="113"/>
      <c r="AC1035" s="264"/>
      <c r="AD1035" s="264"/>
      <c r="AE1035" s="113"/>
      <c r="AF1035" s="113"/>
      <c r="AG1035" s="113"/>
      <c r="AH1035" s="113"/>
      <c r="AI1035" s="113"/>
      <c r="AJ1035" s="113"/>
      <c r="AK1035" s="113"/>
      <c r="AL1035" s="203"/>
      <c r="AM1035" s="203"/>
      <c r="AN1035" s="203"/>
      <c r="AO1035" s="203"/>
      <c r="AP1035" s="203"/>
      <c r="AQ1035" s="203"/>
      <c r="AR1035" s="113"/>
      <c r="AS1035" s="203"/>
      <c r="AT1035" s="203"/>
      <c r="AU1035" s="113"/>
      <c r="AV1035" s="113"/>
      <c r="AW1035" s="113"/>
      <c r="AX1035" s="113"/>
      <c r="AY1035" s="784"/>
      <c r="AZ1035" s="113"/>
      <c r="BA1035" s="113"/>
      <c r="BB1035" s="113"/>
      <c r="BC1035" s="784"/>
      <c r="BD1035" s="113"/>
      <c r="BE1035" s="728"/>
      <c r="BF1035" s="186"/>
      <c r="BG1035" s="186"/>
      <c r="BH1035" s="186"/>
    </row>
    <row r="1036" spans="1:60" s="507" customFormat="1" ht="11.25">
      <c r="A1036" s="576"/>
      <c r="B1036" s="553"/>
      <c r="C1036" s="553"/>
      <c r="D1036" s="553"/>
      <c r="E1036" s="502"/>
      <c r="F1036" s="502"/>
      <c r="G1036" s="502"/>
      <c r="H1036" s="502"/>
      <c r="I1036" s="502"/>
      <c r="J1036" s="503"/>
      <c r="K1036" s="503"/>
      <c r="L1036" s="503"/>
      <c r="M1036" s="503"/>
      <c r="N1036" s="503"/>
      <c r="O1036" s="503"/>
      <c r="P1036" s="503"/>
      <c r="Q1036" s="504"/>
      <c r="R1036" s="505"/>
      <c r="S1036" s="505"/>
      <c r="T1036" s="505"/>
      <c r="U1036" s="506"/>
      <c r="V1036" s="506"/>
      <c r="W1036" s="506"/>
      <c r="X1036" s="505"/>
      <c r="Y1036" s="505"/>
      <c r="Z1036" s="505"/>
      <c r="AA1036" s="505"/>
      <c r="AB1036" s="505"/>
      <c r="AE1036" s="505"/>
      <c r="AF1036" s="505"/>
      <c r="AG1036" s="505"/>
      <c r="AH1036" s="505"/>
      <c r="AI1036" s="505"/>
      <c r="AJ1036" s="505"/>
      <c r="AK1036" s="505"/>
      <c r="AL1036" s="508"/>
      <c r="AM1036" s="508"/>
      <c r="AN1036" s="508"/>
      <c r="AO1036" s="508"/>
      <c r="AP1036" s="508"/>
      <c r="AQ1036" s="508"/>
      <c r="AR1036" s="505"/>
      <c r="AS1036" s="508"/>
      <c r="AT1036" s="508"/>
      <c r="AU1036" s="505"/>
      <c r="AV1036" s="505"/>
      <c r="AW1036" s="505"/>
      <c r="AX1036" s="505"/>
      <c r="AY1036" s="775"/>
      <c r="AZ1036" s="505"/>
      <c r="BA1036" s="505"/>
      <c r="BB1036" s="505"/>
      <c r="BC1036" s="775"/>
      <c r="BD1036" s="505"/>
      <c r="BE1036" s="729"/>
      <c r="BF1036" s="515"/>
      <c r="BG1036" s="515"/>
      <c r="BH1036" s="515"/>
    </row>
    <row r="1037" spans="1:60" s="1" customFormat="1" ht="15.75" customHeight="1">
      <c r="A1037" s="247"/>
      <c r="B1037" s="248"/>
      <c r="C1037" s="248"/>
      <c r="D1037" s="248"/>
      <c r="E1037" s="249"/>
      <c r="F1037" s="265" t="s">
        <v>312</v>
      </c>
      <c r="G1037" s="249"/>
      <c r="H1037" s="249"/>
      <c r="I1037" s="249"/>
      <c r="J1037" s="250"/>
      <c r="K1037" s="250"/>
      <c r="L1037" s="250"/>
      <c r="M1037" s="983" t="s">
        <v>584</v>
      </c>
      <c r="N1037" s="983"/>
      <c r="O1037" s="983"/>
      <c r="P1037" s="983"/>
      <c r="Q1037" s="983"/>
      <c r="R1037" s="983"/>
      <c r="S1037" s="983"/>
      <c r="T1037" s="983"/>
      <c r="U1037" s="983"/>
      <c r="V1037" s="983"/>
      <c r="W1037" s="983"/>
      <c r="X1037" s="983"/>
      <c r="Y1037" s="983"/>
      <c r="Z1037" s="983"/>
      <c r="AA1037" s="983"/>
      <c r="AB1037" s="983"/>
      <c r="AC1037" s="983"/>
      <c r="AD1037" s="983"/>
      <c r="AE1037" s="983"/>
      <c r="AF1037" s="983"/>
      <c r="AG1037" s="983"/>
      <c r="AH1037" s="983"/>
      <c r="AI1037" s="983"/>
      <c r="AJ1037" s="983"/>
      <c r="AK1037" s="983"/>
      <c r="AL1037" s="983"/>
      <c r="AM1037" s="983"/>
      <c r="AN1037" s="983"/>
      <c r="AO1037" s="983"/>
      <c r="AP1037" s="983"/>
      <c r="AQ1037" s="983"/>
      <c r="AR1037" s="983"/>
      <c r="AS1037" s="983"/>
      <c r="AT1037" s="983"/>
      <c r="AU1037" s="983"/>
      <c r="AV1037" s="983"/>
      <c r="AW1037" s="983"/>
      <c r="AX1037" s="983"/>
      <c r="AY1037" s="983"/>
      <c r="AZ1037" s="983"/>
      <c r="BA1037" s="251"/>
      <c r="BB1037" s="251"/>
      <c r="BC1037" s="776"/>
      <c r="BD1037" s="251"/>
      <c r="BE1037" s="728"/>
      <c r="BF1037" s="186"/>
      <c r="BG1037" s="186"/>
      <c r="BH1037" s="186"/>
    </row>
    <row r="1038" spans="1:60" s="507" customFormat="1" ht="12" thickBot="1">
      <c r="A1038" s="576"/>
      <c r="B1038" s="553"/>
      <c r="C1038" s="553"/>
      <c r="D1038" s="553"/>
      <c r="E1038" s="502"/>
      <c r="F1038" s="502"/>
      <c r="G1038" s="502"/>
      <c r="H1038" s="502"/>
      <c r="I1038" s="502"/>
      <c r="J1038" s="503"/>
      <c r="K1038" s="503"/>
      <c r="L1038" s="503"/>
      <c r="M1038" s="924"/>
      <c r="N1038" s="924"/>
      <c r="O1038" s="924"/>
      <c r="P1038" s="924"/>
      <c r="Q1038" s="924"/>
      <c r="R1038" s="924"/>
      <c r="S1038" s="924"/>
      <c r="T1038" s="924"/>
      <c r="U1038" s="924"/>
      <c r="V1038" s="924"/>
      <c r="W1038" s="924"/>
      <c r="X1038" s="924"/>
      <c r="Y1038" s="924"/>
      <c r="Z1038" s="924"/>
      <c r="AA1038" s="924"/>
      <c r="AB1038" s="924"/>
      <c r="AG1038" s="515"/>
      <c r="AH1038" s="515"/>
      <c r="AI1038" s="515"/>
      <c r="AJ1038" s="515"/>
      <c r="AK1038" s="515"/>
      <c r="AL1038" s="516"/>
      <c r="AM1038" s="516"/>
      <c r="AN1038" s="516"/>
      <c r="AO1038" s="516"/>
      <c r="AP1038" s="517"/>
      <c r="AQ1038" s="509"/>
      <c r="AR1038" s="515"/>
      <c r="AS1038" s="516"/>
      <c r="AT1038" s="516"/>
      <c r="AU1038" s="515"/>
      <c r="AV1038" s="515"/>
      <c r="AW1038" s="515"/>
      <c r="AX1038" s="515"/>
      <c r="AY1038" s="779"/>
      <c r="AZ1038" s="515"/>
      <c r="BA1038" s="582"/>
      <c r="BB1038" s="582"/>
      <c r="BC1038" s="779"/>
      <c r="BD1038" s="515"/>
      <c r="BE1038" s="729"/>
      <c r="BF1038" s="515"/>
      <c r="BG1038" s="515"/>
      <c r="BH1038" s="515"/>
    </row>
    <row r="1039" spans="1:60" ht="39" customHeight="1" thickBot="1">
      <c r="A1039" s="886" t="s">
        <v>0</v>
      </c>
      <c r="B1039" s="886"/>
      <c r="C1039" s="886"/>
      <c r="D1039" s="10" t="s">
        <v>1</v>
      </c>
      <c r="E1039" s="412" t="s">
        <v>574</v>
      </c>
      <c r="F1039" s="887" t="s">
        <v>196</v>
      </c>
      <c r="G1039" s="888"/>
      <c r="H1039" s="888"/>
      <c r="I1039" s="889"/>
      <c r="J1039" s="890" t="s">
        <v>195</v>
      </c>
      <c r="K1039" s="888"/>
      <c r="L1039" s="888"/>
      <c r="M1039" s="888"/>
      <c r="N1039" s="888"/>
      <c r="O1039" s="891"/>
      <c r="P1039" s="414" t="s">
        <v>311</v>
      </c>
      <c r="Q1039" s="413" t="s">
        <v>302</v>
      </c>
      <c r="R1039" s="408" t="s">
        <v>377</v>
      </c>
      <c r="S1039" s="408" t="s">
        <v>179</v>
      </c>
      <c r="T1039" s="408" t="s">
        <v>378</v>
      </c>
      <c r="U1039" s="409" t="s">
        <v>180</v>
      </c>
      <c r="V1039" s="409" t="s">
        <v>379</v>
      </c>
      <c r="W1039" s="409" t="s">
        <v>381</v>
      </c>
      <c r="X1039" s="408"/>
      <c r="Y1039" s="408" t="s">
        <v>421</v>
      </c>
      <c r="Z1039" s="410" t="s">
        <v>427</v>
      </c>
      <c r="AA1039" s="408" t="s">
        <v>181</v>
      </c>
      <c r="AB1039" s="408" t="s">
        <v>380</v>
      </c>
      <c r="AC1039" s="411"/>
      <c r="AD1039" s="411"/>
      <c r="AE1039" s="410" t="s">
        <v>422</v>
      </c>
      <c r="AF1039" s="410" t="s">
        <v>437</v>
      </c>
      <c r="AG1039" s="410" t="s">
        <v>436</v>
      </c>
      <c r="AH1039" s="415" t="s">
        <v>434</v>
      </c>
      <c r="AI1039" s="417" t="s">
        <v>465</v>
      </c>
      <c r="AJ1039" s="416" t="s">
        <v>435</v>
      </c>
      <c r="AK1039" s="410" t="s">
        <v>507</v>
      </c>
      <c r="AL1039" s="415" t="s">
        <v>506</v>
      </c>
      <c r="AM1039" s="417" t="s">
        <v>571</v>
      </c>
      <c r="AN1039" s="427" t="s">
        <v>577</v>
      </c>
      <c r="AO1039" s="417" t="s">
        <v>583</v>
      </c>
      <c r="AP1039" s="428" t="s">
        <v>591</v>
      </c>
      <c r="AQ1039" s="428" t="s">
        <v>644</v>
      </c>
      <c r="AR1039" s="426" t="s">
        <v>650</v>
      </c>
      <c r="AS1039" s="417" t="s">
        <v>657</v>
      </c>
      <c r="AT1039" s="632" t="s">
        <v>732</v>
      </c>
      <c r="AU1039" s="640" t="s">
        <v>850</v>
      </c>
      <c r="AV1039" s="640" t="s">
        <v>849</v>
      </c>
      <c r="AW1039" s="646" t="s">
        <v>785</v>
      </c>
      <c r="AX1039" s="498" t="s">
        <v>758</v>
      </c>
      <c r="AY1039" s="766" t="s">
        <v>801</v>
      </c>
      <c r="AZ1039" s="767" t="s">
        <v>605</v>
      </c>
      <c r="BA1039" s="768" t="s">
        <v>781</v>
      </c>
      <c r="BB1039" s="768" t="s">
        <v>782</v>
      </c>
      <c r="BC1039" s="766" t="s">
        <v>889</v>
      </c>
      <c r="BD1039" s="714" t="s">
        <v>843</v>
      </c>
      <c r="BE1039" s="714" t="s">
        <v>836</v>
      </c>
      <c r="BF1039" s="816" t="s">
        <v>852</v>
      </c>
      <c r="BG1039" s="640" t="s">
        <v>853</v>
      </c>
      <c r="BH1039" s="766" t="s">
        <v>854</v>
      </c>
    </row>
    <row r="1040" spans="1:60" s="511" customFormat="1" ht="15.75" customHeight="1">
      <c r="A1040" s="12">
        <v>9</v>
      </c>
      <c r="B1040" s="13">
        <v>3</v>
      </c>
      <c r="C1040" s="13" t="s">
        <v>39</v>
      </c>
      <c r="D1040" s="11" t="s">
        <v>3</v>
      </c>
      <c r="E1040" s="189">
        <v>551</v>
      </c>
      <c r="F1040" s="10" t="s">
        <v>76</v>
      </c>
      <c r="G1040" s="11" t="s">
        <v>11</v>
      </c>
      <c r="H1040" s="11" t="s">
        <v>2</v>
      </c>
      <c r="I1040" s="154"/>
      <c r="J1040" s="10" t="s">
        <v>6</v>
      </c>
      <c r="K1040" s="11" t="s">
        <v>12</v>
      </c>
      <c r="L1040" s="11" t="s">
        <v>12</v>
      </c>
      <c r="M1040" s="144" t="s">
        <v>38</v>
      </c>
      <c r="N1040" s="11">
        <v>4</v>
      </c>
      <c r="O1040" s="11"/>
      <c r="P1040" s="22" t="s">
        <v>7</v>
      </c>
      <c r="Q1040" s="79" t="s">
        <v>743</v>
      </c>
      <c r="R1040" s="32">
        <v>400</v>
      </c>
      <c r="S1040" s="32">
        <v>0</v>
      </c>
      <c r="T1040" s="33">
        <v>400</v>
      </c>
      <c r="U1040" s="34">
        <v>-349.58</v>
      </c>
      <c r="V1040" s="34">
        <v>0</v>
      </c>
      <c r="W1040" s="143">
        <f>V1040/T1040</f>
        <v>0</v>
      </c>
      <c r="X1040" s="32">
        <v>-300</v>
      </c>
      <c r="Y1040" s="32">
        <v>100</v>
      </c>
      <c r="Z1040" s="32">
        <v>100</v>
      </c>
      <c r="AA1040" s="32">
        <v>100</v>
      </c>
      <c r="AB1040" s="32">
        <v>100</v>
      </c>
      <c r="AC1040" s="4"/>
      <c r="AD1040" s="4"/>
      <c r="AE1040" s="32"/>
      <c r="AF1040" s="32">
        <v>349.58</v>
      </c>
      <c r="AG1040" s="32">
        <f>Z1040+AE1040</f>
        <v>100</v>
      </c>
      <c r="AH1040" s="32">
        <v>62.88</v>
      </c>
      <c r="AI1040" s="32">
        <v>56.89</v>
      </c>
      <c r="AJ1040" s="67">
        <f>AG1040</f>
        <v>100</v>
      </c>
      <c r="AK1040" s="32">
        <f>AJ1040</f>
        <v>100</v>
      </c>
      <c r="AL1040" s="32">
        <v>83.3</v>
      </c>
      <c r="AM1040" s="32">
        <f>AK1040</f>
        <v>100</v>
      </c>
      <c r="AN1040" s="32">
        <f>AM1040</f>
        <v>100</v>
      </c>
      <c r="AO1040" s="32">
        <v>400</v>
      </c>
      <c r="AP1040" s="32">
        <v>400</v>
      </c>
      <c r="AQ1040" s="32">
        <v>418</v>
      </c>
      <c r="AR1040" s="67">
        <v>300</v>
      </c>
      <c r="AS1040" s="32">
        <v>418.17</v>
      </c>
      <c r="AT1040" s="32">
        <v>300</v>
      </c>
      <c r="AU1040" s="32">
        <v>444</v>
      </c>
      <c r="AV1040" s="32">
        <v>472.02</v>
      </c>
      <c r="AW1040" s="682">
        <v>66.1</v>
      </c>
      <c r="AX1040" s="32">
        <v>267</v>
      </c>
      <c r="AY1040" s="430"/>
      <c r="AZ1040" s="119">
        <v>500</v>
      </c>
      <c r="BA1040" s="119">
        <v>400</v>
      </c>
      <c r="BB1040" s="119">
        <v>400</v>
      </c>
      <c r="BC1040" s="430"/>
      <c r="BD1040" s="430"/>
      <c r="BE1040" s="731"/>
      <c r="BF1040" s="824"/>
      <c r="BG1040" s="120"/>
      <c r="BH1040" s="882"/>
    </row>
    <row r="1041" spans="1:60" s="511" customFormat="1" ht="30">
      <c r="A1041" s="12"/>
      <c r="B1041" s="13"/>
      <c r="C1041" s="13"/>
      <c r="D1041" s="11"/>
      <c r="E1041" s="189">
        <v>552</v>
      </c>
      <c r="F1041" s="10" t="s">
        <v>76</v>
      </c>
      <c r="G1041" s="11" t="s">
        <v>11</v>
      </c>
      <c r="H1041" s="11" t="s">
        <v>2</v>
      </c>
      <c r="I1041" s="154"/>
      <c r="J1041" s="10" t="s">
        <v>6</v>
      </c>
      <c r="K1041" s="11" t="s">
        <v>12</v>
      </c>
      <c r="L1041" s="11" t="s">
        <v>12</v>
      </c>
      <c r="M1041" s="144" t="s">
        <v>38</v>
      </c>
      <c r="N1041" s="11">
        <v>2</v>
      </c>
      <c r="O1041" s="11"/>
      <c r="P1041" s="709">
        <v>71</v>
      </c>
      <c r="Q1041" s="79" t="s">
        <v>778</v>
      </c>
      <c r="R1041" s="32"/>
      <c r="S1041" s="32"/>
      <c r="T1041" s="33"/>
      <c r="U1041" s="34"/>
      <c r="V1041" s="34"/>
      <c r="W1041" s="143"/>
      <c r="X1041" s="32"/>
      <c r="Y1041" s="32"/>
      <c r="Z1041" s="32"/>
      <c r="AA1041" s="32"/>
      <c r="AB1041" s="32"/>
      <c r="AC1041" s="4"/>
      <c r="AD1041" s="4"/>
      <c r="AE1041" s="32"/>
      <c r="AF1041" s="32"/>
      <c r="AG1041" s="32"/>
      <c r="AH1041" s="32"/>
      <c r="AI1041" s="32"/>
      <c r="AJ1041" s="67"/>
      <c r="AK1041" s="32"/>
      <c r="AL1041" s="32"/>
      <c r="AM1041" s="32"/>
      <c r="AN1041" s="32"/>
      <c r="AO1041" s="32"/>
      <c r="AP1041" s="32"/>
      <c r="AQ1041" s="32"/>
      <c r="AR1041" s="67"/>
      <c r="AS1041" s="32"/>
      <c r="AT1041" s="32"/>
      <c r="AU1041" s="32"/>
      <c r="AV1041" s="32">
        <v>11</v>
      </c>
      <c r="AW1041" s="682">
        <v>100</v>
      </c>
      <c r="AX1041" s="32"/>
      <c r="AY1041" s="234"/>
      <c r="AZ1041" s="32"/>
      <c r="BA1041" s="32"/>
      <c r="BB1041" s="32"/>
      <c r="BC1041" s="234"/>
      <c r="BD1041" s="234"/>
      <c r="BE1041" s="731"/>
      <c r="BF1041" s="822"/>
      <c r="BG1041" s="33"/>
      <c r="BH1041" s="831"/>
    </row>
    <row r="1042" spans="1:60" ht="15.75">
      <c r="A1042" s="12">
        <v>9</v>
      </c>
      <c r="B1042" s="13">
        <v>3</v>
      </c>
      <c r="C1042" s="13" t="s">
        <v>39</v>
      </c>
      <c r="D1042" s="11" t="s">
        <v>3</v>
      </c>
      <c r="E1042" s="189">
        <v>553</v>
      </c>
      <c r="F1042" s="10" t="s">
        <v>76</v>
      </c>
      <c r="G1042" s="11" t="s">
        <v>11</v>
      </c>
      <c r="H1042" s="11" t="s">
        <v>2</v>
      </c>
      <c r="I1042" s="154"/>
      <c r="J1042" s="10" t="s">
        <v>6</v>
      </c>
      <c r="K1042" s="11" t="s">
        <v>12</v>
      </c>
      <c r="L1042" s="154">
        <v>7</v>
      </c>
      <c r="M1042" s="144" t="s">
        <v>15</v>
      </c>
      <c r="N1042" s="11">
        <v>3</v>
      </c>
      <c r="O1042" s="11"/>
      <c r="P1042" s="22" t="s">
        <v>7</v>
      </c>
      <c r="Q1042" s="79" t="s">
        <v>834</v>
      </c>
      <c r="R1042" s="32">
        <v>100</v>
      </c>
      <c r="S1042" s="32">
        <v>0</v>
      </c>
      <c r="T1042" s="33">
        <v>100</v>
      </c>
      <c r="U1042" s="34">
        <v>-100</v>
      </c>
      <c r="V1042" s="34">
        <v>0</v>
      </c>
      <c r="W1042" s="143">
        <f>V1042/T1042</f>
        <v>0</v>
      </c>
      <c r="X1042" s="32">
        <v>-100</v>
      </c>
      <c r="Y1042" s="32">
        <v>100</v>
      </c>
      <c r="Z1042" s="32">
        <v>100</v>
      </c>
      <c r="AA1042" s="32">
        <v>100</v>
      </c>
      <c r="AB1042" s="32">
        <v>100</v>
      </c>
      <c r="AE1042" s="32"/>
      <c r="AF1042" s="32">
        <v>100</v>
      </c>
      <c r="AG1042" s="32">
        <f>Z1042+AE1042</f>
        <v>100</v>
      </c>
      <c r="AH1042" s="32"/>
      <c r="AI1042" s="32"/>
      <c r="AJ1042" s="67">
        <f>AG1042</f>
        <v>100</v>
      </c>
      <c r="AK1042" s="67"/>
      <c r="AL1042" s="32"/>
      <c r="AM1042" s="32"/>
      <c r="AN1042" s="32"/>
      <c r="AO1042" s="32"/>
      <c r="AP1042" s="32"/>
      <c r="AQ1042" s="32"/>
      <c r="AR1042" s="67">
        <f>AK1042</f>
        <v>0</v>
      </c>
      <c r="AS1042" s="32"/>
      <c r="AT1042" s="32"/>
      <c r="AU1042" s="32"/>
      <c r="AV1042" s="32"/>
      <c r="AW1042" s="32"/>
      <c r="AX1042" s="32"/>
      <c r="AY1042" s="234">
        <v>400</v>
      </c>
      <c r="AZ1042" s="32"/>
      <c r="BA1042" s="32"/>
      <c r="BB1042" s="32"/>
      <c r="BC1042" s="234">
        <v>513</v>
      </c>
      <c r="BD1042" s="32">
        <v>425.34</v>
      </c>
      <c r="BE1042" s="731">
        <f>BD1042/BC1042*100</f>
        <v>82.91228070175438</v>
      </c>
      <c r="BF1042" s="822">
        <v>500</v>
      </c>
      <c r="BG1042" s="33">
        <v>500</v>
      </c>
      <c r="BH1042" s="33">
        <v>500</v>
      </c>
    </row>
    <row r="1043" spans="1:60" ht="15.75" customHeight="1">
      <c r="A1043" s="35">
        <v>9</v>
      </c>
      <c r="B1043" s="36">
        <v>3</v>
      </c>
      <c r="C1043" s="36" t="s">
        <v>39</v>
      </c>
      <c r="D1043" s="37" t="s">
        <v>10</v>
      </c>
      <c r="E1043" s="385">
        <v>554</v>
      </c>
      <c r="F1043" s="38" t="s">
        <v>76</v>
      </c>
      <c r="G1043" s="37" t="s">
        <v>11</v>
      </c>
      <c r="H1043" s="37" t="s">
        <v>2</v>
      </c>
      <c r="I1043" s="162"/>
      <c r="J1043" s="38" t="s">
        <v>6</v>
      </c>
      <c r="K1043" s="37" t="s">
        <v>12</v>
      </c>
      <c r="L1043" s="37"/>
      <c r="M1043" s="37"/>
      <c r="N1043" s="37"/>
      <c r="O1043" s="37"/>
      <c r="P1043" s="39"/>
      <c r="Q1043" s="84" t="s">
        <v>188</v>
      </c>
      <c r="R1043" s="40">
        <f>SUM(R1040:R1042)</f>
        <v>500</v>
      </c>
      <c r="S1043" s="40">
        <f>SUM(S1040:S1042)</f>
        <v>0</v>
      </c>
      <c r="T1043" s="40">
        <f>SUM(T1040:T1042)</f>
        <v>500</v>
      </c>
      <c r="U1043" s="40">
        <f>SUM(U1040:U1042)</f>
        <v>-449.58</v>
      </c>
      <c r="V1043" s="41">
        <f>SUM(V1040:V1042)</f>
        <v>0</v>
      </c>
      <c r="W1043" s="145">
        <f>V1043/T1043</f>
        <v>0</v>
      </c>
      <c r="X1043" s="40">
        <f>SUM(X1040:X1042)</f>
        <v>-400</v>
      </c>
      <c r="Y1043" s="40">
        <f>SUM(Y1040:Y1042)</f>
        <v>200</v>
      </c>
      <c r="Z1043" s="40">
        <f>SUM(Z1040:Z1042)</f>
        <v>200</v>
      </c>
      <c r="AA1043" s="40">
        <f>SUM(AA1040:AA1042)</f>
        <v>200</v>
      </c>
      <c r="AB1043" s="40">
        <f>SUM(AB1040:AB1042)</f>
        <v>200</v>
      </c>
      <c r="AC1043" s="42"/>
      <c r="AD1043" s="42"/>
      <c r="AE1043" s="40">
        <f aca="true" t="shared" si="332" ref="AE1043:AT1043">SUM(AE1040:AE1042)</f>
        <v>0</v>
      </c>
      <c r="AF1043" s="40">
        <f t="shared" si="332"/>
        <v>449.58</v>
      </c>
      <c r="AG1043" s="40">
        <f t="shared" si="332"/>
        <v>200</v>
      </c>
      <c r="AH1043" s="40">
        <f t="shared" si="332"/>
        <v>62.88</v>
      </c>
      <c r="AI1043" s="40">
        <f>SUM(AI1040:AI1042)</f>
        <v>56.89</v>
      </c>
      <c r="AJ1043" s="177">
        <f t="shared" si="332"/>
        <v>200</v>
      </c>
      <c r="AK1043" s="40">
        <f t="shared" si="332"/>
        <v>100</v>
      </c>
      <c r="AL1043" s="40">
        <f t="shared" si="332"/>
        <v>83.3</v>
      </c>
      <c r="AM1043" s="40">
        <f>SUM(AM1040:AM1042)</f>
        <v>100</v>
      </c>
      <c r="AN1043" s="40">
        <f>SUM(AN1040:AN1042)</f>
        <v>100</v>
      </c>
      <c r="AO1043" s="40">
        <f>SUM(AO1040:AO1042)</f>
        <v>400</v>
      </c>
      <c r="AP1043" s="40">
        <f>SUM(AP1040:AP1042)</f>
        <v>400</v>
      </c>
      <c r="AQ1043" s="40">
        <f>SUM(AQ1040:AQ1042)</f>
        <v>418</v>
      </c>
      <c r="AR1043" s="177">
        <f t="shared" si="332"/>
        <v>300</v>
      </c>
      <c r="AS1043" s="40">
        <f>SUM(AS1040:AS1042)</f>
        <v>418.17</v>
      </c>
      <c r="AT1043" s="40">
        <f t="shared" si="332"/>
        <v>300</v>
      </c>
      <c r="AU1043" s="40">
        <f>SUM(AU1040:AU1042)</f>
        <v>444</v>
      </c>
      <c r="AV1043" s="40">
        <f>SUM(AV1040:AV1042)</f>
        <v>483.02</v>
      </c>
      <c r="AW1043" s="40"/>
      <c r="AX1043" s="40">
        <f>SUM(AX1040:AX1042)</f>
        <v>267</v>
      </c>
      <c r="AY1043" s="40">
        <f aca="true" t="shared" si="333" ref="AY1043:BH1043">SUM(AY1040:AY1042)</f>
        <v>400</v>
      </c>
      <c r="AZ1043" s="40">
        <f t="shared" si="333"/>
        <v>500</v>
      </c>
      <c r="BA1043" s="40">
        <f t="shared" si="333"/>
        <v>400</v>
      </c>
      <c r="BB1043" s="40">
        <f t="shared" si="333"/>
        <v>400</v>
      </c>
      <c r="BC1043" s="40">
        <f t="shared" si="333"/>
        <v>513</v>
      </c>
      <c r="BD1043" s="40">
        <f t="shared" si="333"/>
        <v>425.34</v>
      </c>
      <c r="BE1043" s="40">
        <f t="shared" si="333"/>
        <v>82.91228070175438</v>
      </c>
      <c r="BF1043" s="40">
        <f t="shared" si="333"/>
        <v>500</v>
      </c>
      <c r="BG1043" s="40">
        <f t="shared" si="333"/>
        <v>500</v>
      </c>
      <c r="BH1043" s="40">
        <f t="shared" si="333"/>
        <v>500</v>
      </c>
    </row>
    <row r="1044" spans="1:60" ht="10.5" customHeight="1">
      <c r="A1044" s="965"/>
      <c r="B1044" s="926"/>
      <c r="C1044" s="926"/>
      <c r="D1044" s="926"/>
      <c r="E1044" s="926"/>
      <c r="F1044" s="926"/>
      <c r="G1044" s="926"/>
      <c r="H1044" s="926"/>
      <c r="I1044" s="926"/>
      <c r="J1044" s="926"/>
      <c r="K1044" s="926"/>
      <c r="L1044" s="926"/>
      <c r="M1044" s="926"/>
      <c r="N1044" s="926"/>
      <c r="O1044" s="926"/>
      <c r="P1044" s="926"/>
      <c r="Q1044" s="926"/>
      <c r="R1044" s="926"/>
      <c r="S1044" s="926"/>
      <c r="T1044" s="926"/>
      <c r="U1044" s="926"/>
      <c r="V1044" s="926"/>
      <c r="W1044" s="926"/>
      <c r="X1044" s="926"/>
      <c r="Y1044" s="926"/>
      <c r="Z1044" s="926"/>
      <c r="AA1044" s="926"/>
      <c r="AB1044" s="926"/>
      <c r="AC1044" s="543"/>
      <c r="AD1044" s="543"/>
      <c r="AE1044" s="511"/>
      <c r="AF1044" s="511"/>
      <c r="AG1044" s="512"/>
      <c r="AH1044" s="512"/>
      <c r="AI1044" s="512"/>
      <c r="AJ1044" s="513"/>
      <c r="AK1044" s="513"/>
      <c r="AL1044" s="512"/>
      <c r="AM1044" s="512"/>
      <c r="AN1044" s="512"/>
      <c r="AO1044" s="512"/>
      <c r="AP1044" s="512"/>
      <c r="AQ1044" s="512"/>
      <c r="AR1044" s="513"/>
      <c r="AS1044" s="512"/>
      <c r="AT1044" s="512"/>
      <c r="AU1044" s="512"/>
      <c r="AV1044" s="512"/>
      <c r="AW1044" s="512"/>
      <c r="AX1044" s="512"/>
      <c r="AY1044" s="512"/>
      <c r="AZ1044" s="512"/>
      <c r="BA1044" s="512"/>
      <c r="BB1044" s="512"/>
      <c r="BC1044" s="512"/>
      <c r="BD1044" s="512"/>
      <c r="BE1044" s="512"/>
      <c r="BF1044" s="512"/>
      <c r="BG1044" s="512"/>
      <c r="BH1044" s="512"/>
    </row>
    <row r="1045" spans="1:60" s="511" customFormat="1" ht="15.75">
      <c r="A1045" s="905" t="s">
        <v>186</v>
      </c>
      <c r="B1045" s="906"/>
      <c r="C1045" s="906"/>
      <c r="D1045" s="906"/>
      <c r="E1045" s="906"/>
      <c r="F1045" s="906"/>
      <c r="G1045" s="906"/>
      <c r="H1045" s="906"/>
      <c r="I1045" s="907"/>
      <c r="J1045" s="901" t="s">
        <v>287</v>
      </c>
      <c r="K1045" s="902"/>
      <c r="L1045" s="902"/>
      <c r="M1045" s="902"/>
      <c r="N1045" s="902"/>
      <c r="O1045" s="902"/>
      <c r="P1045" s="903"/>
      <c r="Q1045" s="87" t="s">
        <v>288</v>
      </c>
      <c r="R1045" s="54">
        <f>R1009+R1023+R1033+R1043</f>
        <v>2450</v>
      </c>
      <c r="S1045" s="54">
        <f>S1009+S1023+S1033+S1043</f>
        <v>0</v>
      </c>
      <c r="T1045" s="54">
        <f>T1009+T1023+T1033+T1043</f>
        <v>2440</v>
      </c>
      <c r="U1045" s="54">
        <f>U1009+U1023+U1033+U1043</f>
        <v>-2113.48</v>
      </c>
      <c r="V1045" s="55">
        <f>V1009+V1023+V1033+V1043</f>
        <v>1287.73</v>
      </c>
      <c r="W1045" s="152">
        <f>V1045/T1045</f>
        <v>0.5277581967213115</v>
      </c>
      <c r="X1045" s="54">
        <f>X1009+X1023+X1033+X1043</f>
        <v>-500</v>
      </c>
      <c r="Y1045" s="54">
        <f>Y1009+Y1023+Y1033+Y1043</f>
        <v>2000</v>
      </c>
      <c r="Z1045" s="54">
        <f>Z1009+Z1023+Z1033+Z1043</f>
        <v>2000</v>
      </c>
      <c r="AA1045" s="54">
        <f>AA1009+AA1023+AA1033+AA1043</f>
        <v>2000</v>
      </c>
      <c r="AB1045" s="54">
        <f>AB1009+AB1023+AB1033+AB1043</f>
        <v>2000</v>
      </c>
      <c r="AC1045" s="2"/>
      <c r="AD1045" s="2"/>
      <c r="AE1045" s="54">
        <f>AE1009+AE1023+AE1033+AE1043</f>
        <v>0</v>
      </c>
      <c r="AF1045" s="54">
        <f>AF1009+AF1023+AF1033+AF1043</f>
        <v>2113.48</v>
      </c>
      <c r="AG1045" s="54">
        <f>AG1009+AG1023+AG1033+AG1043</f>
        <v>2000</v>
      </c>
      <c r="AH1045" s="54">
        <f aca="true" t="shared" si="334" ref="AH1045:AV1045">AH1013+AH1023+AH1033+AH1043</f>
        <v>1563.72</v>
      </c>
      <c r="AI1045" s="64">
        <f t="shared" si="334"/>
        <v>1707.97</v>
      </c>
      <c r="AJ1045" s="64">
        <f t="shared" si="334"/>
        <v>2300</v>
      </c>
      <c r="AK1045" s="64">
        <f t="shared" si="334"/>
        <v>1806</v>
      </c>
      <c r="AL1045" s="64">
        <f t="shared" si="334"/>
        <v>1747.77</v>
      </c>
      <c r="AM1045" s="64">
        <f t="shared" si="334"/>
        <v>1998</v>
      </c>
      <c r="AN1045" s="64">
        <f t="shared" si="334"/>
        <v>1998</v>
      </c>
      <c r="AO1045" s="64">
        <f>AO1013+AO1023+AO1033+AO1043</f>
        <v>2298</v>
      </c>
      <c r="AP1045" s="64">
        <f>AP1013+AP1023+AP1033+AP1043</f>
        <v>2298</v>
      </c>
      <c r="AQ1045" s="64">
        <f>AQ1013+AQ1023+AQ1033+AQ1043</f>
        <v>2435</v>
      </c>
      <c r="AR1045" s="54">
        <f t="shared" si="334"/>
        <v>2550</v>
      </c>
      <c r="AS1045" s="64">
        <f>AS1013+AS1023+AS1033+AS1043</f>
        <v>2313.37</v>
      </c>
      <c r="AT1045" s="64">
        <f t="shared" si="334"/>
        <v>2350</v>
      </c>
      <c r="AU1045" s="64">
        <f>AU1013+AU1023+AU1033+AU1043</f>
        <v>1426.73</v>
      </c>
      <c r="AV1045" s="64">
        <f t="shared" si="334"/>
        <v>1939.24</v>
      </c>
      <c r="AW1045" s="64"/>
      <c r="AX1045" s="64">
        <f aca="true" t="shared" si="335" ref="AX1045:BH1045">AX1013+AX1023+AX1033+AX1043</f>
        <v>1167.69</v>
      </c>
      <c r="AY1045" s="64">
        <f t="shared" si="335"/>
        <v>2000</v>
      </c>
      <c r="AZ1045" s="64">
        <f t="shared" si="335"/>
        <v>2100</v>
      </c>
      <c r="BA1045" s="64">
        <f t="shared" si="335"/>
        <v>2000</v>
      </c>
      <c r="BB1045" s="64">
        <f t="shared" si="335"/>
        <v>2000</v>
      </c>
      <c r="BC1045" s="64">
        <f t="shared" si="335"/>
        <v>2237</v>
      </c>
      <c r="BD1045" s="64">
        <f t="shared" si="335"/>
        <v>1446.4399999999998</v>
      </c>
      <c r="BE1045" s="64">
        <f t="shared" si="335"/>
        <v>481.7958035481239</v>
      </c>
      <c r="BF1045" s="64">
        <f t="shared" si="335"/>
        <v>2200</v>
      </c>
      <c r="BG1045" s="64">
        <f t="shared" si="335"/>
        <v>2200</v>
      </c>
      <c r="BH1045" s="64">
        <f t="shared" si="335"/>
        <v>2200</v>
      </c>
    </row>
    <row r="1046" spans="1:60" ht="10.5" customHeight="1">
      <c r="A1046" s="939"/>
      <c r="B1046" s="904"/>
      <c r="C1046" s="904"/>
      <c r="D1046" s="904"/>
      <c r="E1046" s="904"/>
      <c r="F1046" s="904"/>
      <c r="G1046" s="904"/>
      <c r="H1046" s="904"/>
      <c r="I1046" s="904"/>
      <c r="J1046" s="904"/>
      <c r="K1046" s="904"/>
      <c r="L1046" s="904"/>
      <c r="M1046" s="904"/>
      <c r="N1046" s="904"/>
      <c r="O1046" s="904"/>
      <c r="P1046" s="904"/>
      <c r="Q1046" s="904"/>
      <c r="R1046" s="904"/>
      <c r="S1046" s="904"/>
      <c r="T1046" s="904"/>
      <c r="U1046" s="904"/>
      <c r="V1046" s="904"/>
      <c r="W1046" s="904"/>
      <c r="X1046" s="904"/>
      <c r="Y1046" s="904"/>
      <c r="Z1046" s="904"/>
      <c r="AA1046" s="904"/>
      <c r="AB1046" s="940"/>
      <c r="AC1046" s="511"/>
      <c r="AD1046" s="511"/>
      <c r="AE1046" s="511"/>
      <c r="AF1046" s="511"/>
      <c r="AG1046" s="512"/>
      <c r="AH1046" s="512"/>
      <c r="AI1046" s="512"/>
      <c r="AJ1046" s="513"/>
      <c r="AK1046" s="513"/>
      <c r="AL1046" s="512"/>
      <c r="AM1046" s="512"/>
      <c r="AN1046" s="512"/>
      <c r="AO1046" s="512"/>
      <c r="AP1046" s="512"/>
      <c r="AQ1046" s="512"/>
      <c r="AR1046" s="513"/>
      <c r="AS1046" s="512"/>
      <c r="AT1046" s="512"/>
      <c r="AU1046" s="512"/>
      <c r="AV1046" s="512"/>
      <c r="AW1046" s="512"/>
      <c r="AX1046" s="512"/>
      <c r="AY1046" s="512"/>
      <c r="AZ1046" s="512"/>
      <c r="BA1046" s="512"/>
      <c r="BB1046" s="512"/>
      <c r="BC1046" s="512"/>
      <c r="BD1046" s="512"/>
      <c r="BE1046" s="512"/>
      <c r="BF1046" s="512"/>
      <c r="BG1046" s="512"/>
      <c r="BH1046" s="512"/>
    </row>
    <row r="1047" spans="1:60" s="511" customFormat="1" ht="15.75">
      <c r="A1047" s="937" t="s">
        <v>275</v>
      </c>
      <c r="B1047" s="938"/>
      <c r="C1047" s="938"/>
      <c r="D1047" s="938"/>
      <c r="E1047" s="938"/>
      <c r="F1047" s="938"/>
      <c r="G1047" s="938"/>
      <c r="H1047" s="938"/>
      <c r="I1047" s="938"/>
      <c r="J1047" s="938" t="s">
        <v>246</v>
      </c>
      <c r="K1047" s="938"/>
      <c r="L1047" s="102"/>
      <c r="M1047" s="897" t="s">
        <v>318</v>
      </c>
      <c r="N1047" s="897"/>
      <c r="O1047" s="897"/>
      <c r="P1047" s="897"/>
      <c r="Q1047" s="898"/>
      <c r="R1047" s="58">
        <f>R921+R996+R1045</f>
        <v>18426</v>
      </c>
      <c r="S1047" s="58">
        <f>S921+S996+S1045</f>
        <v>2000</v>
      </c>
      <c r="T1047" s="58">
        <f>T921+T996+T1045</f>
        <v>19816</v>
      </c>
      <c r="U1047" s="58">
        <f>U921+U996+U1045</f>
        <v>-15208.75</v>
      </c>
      <c r="V1047" s="59">
        <f>V921+V996+V1045</f>
        <v>16984.829999999998</v>
      </c>
      <c r="W1047" s="151">
        <f>V1047/T1047</f>
        <v>0.857127069035123</v>
      </c>
      <c r="X1047" s="58">
        <f>X921+X996+X1045</f>
        <v>2413</v>
      </c>
      <c r="Y1047" s="58">
        <f>Y921+Y996+Y1045</f>
        <v>21580</v>
      </c>
      <c r="Z1047" s="58">
        <f>Z921+Z996+Z1045</f>
        <v>21580</v>
      </c>
      <c r="AA1047" s="58">
        <f>AA921+AA996+AA1045</f>
        <v>18800</v>
      </c>
      <c r="AB1047" s="58">
        <f>AB921+AB996+AB1045</f>
        <v>18800</v>
      </c>
      <c r="AC1047" s="60"/>
      <c r="AD1047" s="60"/>
      <c r="AE1047" s="58">
        <f aca="true" t="shared" si="336" ref="AE1047:AV1047">AE921+AE996+AE1045</f>
        <v>-1800</v>
      </c>
      <c r="AF1047" s="58">
        <f t="shared" si="336"/>
        <v>11558.06</v>
      </c>
      <c r="AG1047" s="58">
        <f t="shared" si="336"/>
        <v>19730</v>
      </c>
      <c r="AH1047" s="58">
        <f t="shared" si="336"/>
        <v>16328.44</v>
      </c>
      <c r="AI1047" s="58">
        <f t="shared" si="336"/>
        <v>23160.629999999997</v>
      </c>
      <c r="AJ1047" s="58">
        <f t="shared" si="336"/>
        <v>23380</v>
      </c>
      <c r="AK1047" s="58">
        <f t="shared" si="336"/>
        <v>29204</v>
      </c>
      <c r="AL1047" s="58">
        <f t="shared" si="336"/>
        <v>28062.72</v>
      </c>
      <c r="AM1047" s="58">
        <f t="shared" si="336"/>
        <v>24999</v>
      </c>
      <c r="AN1047" s="58">
        <f t="shared" si="336"/>
        <v>25849</v>
      </c>
      <c r="AO1047" s="58">
        <f>AO921+AO996+AO1045</f>
        <v>26149</v>
      </c>
      <c r="AP1047" s="58">
        <f>AP921+AP996+AP1045</f>
        <v>26149</v>
      </c>
      <c r="AQ1047" s="58">
        <f>AQ921+AQ996+AQ1045</f>
        <v>26846</v>
      </c>
      <c r="AR1047" s="58">
        <f t="shared" si="336"/>
        <v>31508</v>
      </c>
      <c r="AS1047" s="58">
        <f>AS921+AS996+AS1045</f>
        <v>24277.29</v>
      </c>
      <c r="AT1047" s="58">
        <f t="shared" si="336"/>
        <v>23541</v>
      </c>
      <c r="AU1047" s="58">
        <f>AU921+AU996+AU1045</f>
        <v>17502.22</v>
      </c>
      <c r="AV1047" s="58">
        <f t="shared" si="336"/>
        <v>8089.42</v>
      </c>
      <c r="AW1047" s="58"/>
      <c r="AX1047" s="58">
        <f aca="true" t="shared" si="337" ref="AX1047:BH1047">AX921+AX996+AX1045</f>
        <v>5937.84</v>
      </c>
      <c r="AY1047" s="58">
        <f t="shared" si="337"/>
        <v>7270</v>
      </c>
      <c r="AZ1047" s="58">
        <f t="shared" si="337"/>
        <v>7020</v>
      </c>
      <c r="BA1047" s="58">
        <f t="shared" si="337"/>
        <v>7270</v>
      </c>
      <c r="BB1047" s="58">
        <f t="shared" si="337"/>
        <v>7270</v>
      </c>
      <c r="BC1047" s="58">
        <f t="shared" si="337"/>
        <v>11543</v>
      </c>
      <c r="BD1047" s="58">
        <f t="shared" si="337"/>
        <v>8190.26</v>
      </c>
      <c r="BE1047" s="58" t="e">
        <f t="shared" si="337"/>
        <v>#DIV/0!</v>
      </c>
      <c r="BF1047" s="58">
        <f t="shared" si="337"/>
        <v>11193.2</v>
      </c>
      <c r="BG1047" s="58">
        <f t="shared" si="337"/>
        <v>10270</v>
      </c>
      <c r="BH1047" s="58">
        <f t="shared" si="337"/>
        <v>10270</v>
      </c>
    </row>
    <row r="1048" spans="1:56" ht="10.5" customHeight="1">
      <c r="A1048" s="537"/>
      <c r="B1048" s="538"/>
      <c r="C1048" s="538"/>
      <c r="D1048" s="538"/>
      <c r="E1048" s="538"/>
      <c r="F1048" s="538"/>
      <c r="G1048" s="538"/>
      <c r="H1048" s="538"/>
      <c r="I1048" s="538"/>
      <c r="J1048" s="538"/>
      <c r="K1048" s="538"/>
      <c r="L1048" s="538"/>
      <c r="M1048" s="538"/>
      <c r="N1048" s="538"/>
      <c r="O1048" s="538"/>
      <c r="P1048" s="538"/>
      <c r="Q1048" s="538"/>
      <c r="R1048" s="538"/>
      <c r="S1048" s="538"/>
      <c r="T1048" s="538"/>
      <c r="U1048" s="538"/>
      <c r="V1048" s="538"/>
      <c r="W1048" s="538"/>
      <c r="X1048" s="539"/>
      <c r="Y1048" s="538"/>
      <c r="Z1048" s="538"/>
      <c r="AA1048" s="538"/>
      <c r="AB1048" s="538"/>
      <c r="AC1048" s="511"/>
      <c r="AD1048" s="511"/>
      <c r="AE1048" s="538"/>
      <c r="AF1048" s="538"/>
      <c r="AG1048" s="539"/>
      <c r="AH1048" s="539"/>
      <c r="AI1048" s="539"/>
      <c r="AJ1048" s="540"/>
      <c r="AK1048" s="540"/>
      <c r="AL1048" s="539"/>
      <c r="AM1048" s="539"/>
      <c r="AN1048" s="539"/>
      <c r="AO1048" s="539"/>
      <c r="AP1048" s="539"/>
      <c r="AQ1048" s="539"/>
      <c r="AR1048" s="540"/>
      <c r="AS1048" s="539"/>
      <c r="AT1048" s="539"/>
      <c r="AU1048" s="540"/>
      <c r="AV1048" s="539"/>
      <c r="AW1048" s="539"/>
      <c r="AX1048" s="539"/>
      <c r="AY1048" s="783"/>
      <c r="AZ1048" s="539"/>
      <c r="BA1048" s="665"/>
      <c r="BB1048" s="665"/>
      <c r="BC1048" s="783"/>
      <c r="BD1048" s="539"/>
    </row>
    <row r="1049" spans="1:60" s="23" customFormat="1" ht="15.75">
      <c r="A1049" s="984" t="s">
        <v>298</v>
      </c>
      <c r="B1049" s="984"/>
      <c r="C1049" s="984"/>
      <c r="D1049" s="984"/>
      <c r="E1049" s="984"/>
      <c r="F1049" s="984"/>
      <c r="G1049" s="984"/>
      <c r="H1049" s="984"/>
      <c r="I1049" s="984"/>
      <c r="J1049" s="984"/>
      <c r="K1049" s="984"/>
      <c r="L1049" s="20"/>
      <c r="M1049" s="105" t="s">
        <v>297</v>
      </c>
      <c r="N1049" s="105"/>
      <c r="O1049" s="105"/>
      <c r="P1049" s="105"/>
      <c r="Q1049" s="105"/>
      <c r="R1049" s="105"/>
      <c r="S1049" s="105"/>
      <c r="T1049" s="105"/>
      <c r="U1049" s="25"/>
      <c r="V1049" s="25"/>
      <c r="W1049" s="25"/>
      <c r="X1049" s="24"/>
      <c r="Y1049" s="24"/>
      <c r="Z1049" s="24"/>
      <c r="AA1049" s="24"/>
      <c r="AB1049" s="24"/>
      <c r="AC1049" s="20"/>
      <c r="AD1049" s="20"/>
      <c r="AE1049" s="24"/>
      <c r="AF1049" s="24"/>
      <c r="AG1049" s="24"/>
      <c r="AH1049" s="24"/>
      <c r="AI1049" s="24"/>
      <c r="AJ1049" s="24"/>
      <c r="AK1049" s="24"/>
      <c r="AL1049" s="201"/>
      <c r="AM1049" s="201"/>
      <c r="AN1049" s="201"/>
      <c r="AO1049" s="201"/>
      <c r="AP1049" s="201"/>
      <c r="AQ1049" s="201"/>
      <c r="AR1049" s="24"/>
      <c r="AS1049" s="201"/>
      <c r="AT1049" s="201"/>
      <c r="AU1049" s="24"/>
      <c r="AV1049" s="24"/>
      <c r="AW1049" s="24"/>
      <c r="AX1049" s="24"/>
      <c r="AY1049" s="778"/>
      <c r="AZ1049" s="24"/>
      <c r="BA1049" s="24"/>
      <c r="BB1049" s="24"/>
      <c r="BC1049" s="778"/>
      <c r="BD1049" s="24"/>
      <c r="BE1049" s="734"/>
      <c r="BF1049" s="70"/>
      <c r="BG1049" s="70"/>
      <c r="BH1049" s="70"/>
    </row>
    <row r="1050" spans="1:56" ht="10.5" customHeight="1">
      <c r="A1050" s="595"/>
      <c r="B1050" s="502"/>
      <c r="C1050" s="502"/>
      <c r="D1050" s="502"/>
      <c r="E1050" s="502"/>
      <c r="F1050" s="502"/>
      <c r="G1050" s="502"/>
      <c r="H1050" s="502"/>
      <c r="I1050" s="502"/>
      <c r="J1050" s="503"/>
      <c r="K1050" s="503"/>
      <c r="L1050" s="503"/>
      <c r="M1050" s="895"/>
      <c r="N1050" s="895"/>
      <c r="O1050" s="895"/>
      <c r="P1050" s="895"/>
      <c r="Q1050" s="895"/>
      <c r="R1050" s="895"/>
      <c r="S1050" s="895"/>
      <c r="T1050" s="895"/>
      <c r="U1050" s="895"/>
      <c r="V1050" s="895"/>
      <c r="W1050" s="895"/>
      <c r="X1050" s="895"/>
      <c r="Y1050" s="895"/>
      <c r="Z1050" s="895"/>
      <c r="AA1050" s="895"/>
      <c r="AB1050" s="895"/>
      <c r="AC1050" s="507"/>
      <c r="AD1050" s="507"/>
      <c r="AE1050" s="507"/>
      <c r="AF1050" s="507"/>
      <c r="AG1050" s="515"/>
      <c r="AH1050" s="515"/>
      <c r="AI1050" s="515"/>
      <c r="AJ1050" s="515"/>
      <c r="AK1050" s="515"/>
      <c r="AL1050" s="516"/>
      <c r="AM1050" s="516"/>
      <c r="AN1050" s="516"/>
      <c r="AO1050" s="516"/>
      <c r="AP1050" s="516"/>
      <c r="AQ1050" s="516"/>
      <c r="AR1050" s="515"/>
      <c r="AS1050" s="516"/>
      <c r="AT1050" s="516"/>
      <c r="AU1050" s="515"/>
      <c r="AV1050" s="515"/>
      <c r="AW1050" s="515"/>
      <c r="AX1050" s="515"/>
      <c r="AY1050" s="779"/>
      <c r="AZ1050" s="515"/>
      <c r="BA1050" s="582"/>
      <c r="BB1050" s="582"/>
      <c r="BC1050" s="779"/>
      <c r="BD1050" s="515"/>
    </row>
    <row r="1051" spans="1:56" ht="18.75">
      <c r="A1051" s="97"/>
      <c r="B1051" s="97"/>
      <c r="C1051" s="97"/>
      <c r="D1051" s="96"/>
      <c r="E1051" s="96"/>
      <c r="F1051" s="96"/>
      <c r="G1051" s="96"/>
      <c r="H1051" s="73" t="s">
        <v>299</v>
      </c>
      <c r="I1051" s="73"/>
      <c r="J1051" s="73"/>
      <c r="K1051" s="73"/>
      <c r="L1051" s="73"/>
      <c r="M1051" s="73"/>
      <c r="N1051" s="73"/>
      <c r="O1051" s="96"/>
      <c r="P1051" s="96"/>
      <c r="Q1051" s="74" t="s">
        <v>300</v>
      </c>
      <c r="R1051" s="123"/>
      <c r="S1051" s="123"/>
      <c r="T1051" s="124"/>
      <c r="U1051" s="125"/>
      <c r="V1051" s="125"/>
      <c r="W1051" s="125"/>
      <c r="X1051" s="123"/>
      <c r="Y1051" s="123"/>
      <c r="Z1051" s="123"/>
      <c r="AA1051" s="123"/>
      <c r="AB1051" s="123"/>
      <c r="AC1051" s="96"/>
      <c r="AD1051" s="96"/>
      <c r="AE1051" s="123"/>
      <c r="AF1051" s="123"/>
      <c r="AG1051" s="123"/>
      <c r="AH1051" s="123"/>
      <c r="AI1051" s="123"/>
      <c r="AJ1051" s="123"/>
      <c r="AK1051" s="123"/>
      <c r="AL1051" s="205"/>
      <c r="AM1051" s="205"/>
      <c r="AN1051" s="205"/>
      <c r="AO1051" s="205"/>
      <c r="AP1051" s="205"/>
      <c r="AQ1051" s="205"/>
      <c r="AR1051" s="123"/>
      <c r="AS1051" s="205"/>
      <c r="AT1051" s="205"/>
      <c r="AU1051" s="123"/>
      <c r="AV1051" s="123"/>
      <c r="AW1051" s="123"/>
      <c r="AX1051" s="123"/>
      <c r="AY1051" s="794"/>
      <c r="AZ1051" s="123"/>
      <c r="BA1051" s="123"/>
      <c r="BB1051" s="123"/>
      <c r="BC1051" s="794"/>
      <c r="BD1051" s="123"/>
    </row>
    <row r="1052" spans="1:56" ht="10.5" customHeight="1">
      <c r="A1052" s="502"/>
      <c r="B1052" s="502"/>
      <c r="C1052" s="502"/>
      <c r="D1052" s="502"/>
      <c r="E1052" s="502"/>
      <c r="F1052" s="502"/>
      <c r="G1052" s="502"/>
      <c r="H1052" s="502"/>
      <c r="I1052" s="502"/>
      <c r="J1052" s="503"/>
      <c r="K1052" s="503"/>
      <c r="L1052" s="503"/>
      <c r="M1052" s="503"/>
      <c r="N1052" s="503"/>
      <c r="O1052" s="503"/>
      <c r="P1052" s="503"/>
      <c r="Q1052" s="504"/>
      <c r="R1052" s="505"/>
      <c r="S1052" s="505"/>
      <c r="T1052" s="505"/>
      <c r="U1052" s="506"/>
      <c r="V1052" s="506"/>
      <c r="W1052" s="506"/>
      <c r="X1052" s="505"/>
      <c r="Y1052" s="505"/>
      <c r="Z1052" s="505"/>
      <c r="AA1052" s="505"/>
      <c r="AB1052" s="505"/>
      <c r="AC1052" s="504"/>
      <c r="AD1052" s="504"/>
      <c r="AE1052" s="505"/>
      <c r="AF1052" s="505"/>
      <c r="AG1052" s="505"/>
      <c r="AH1052" s="505"/>
      <c r="AI1052" s="505"/>
      <c r="AJ1052" s="505"/>
      <c r="AK1052" s="505"/>
      <c r="AL1052" s="508"/>
      <c r="AM1052" s="508"/>
      <c r="AN1052" s="508"/>
      <c r="AO1052" s="508"/>
      <c r="AP1052" s="508"/>
      <c r="AQ1052" s="508"/>
      <c r="AR1052" s="505"/>
      <c r="AS1052" s="508"/>
      <c r="AT1052" s="508"/>
      <c r="AU1052" s="505"/>
      <c r="AV1052" s="505"/>
      <c r="AW1052" s="505"/>
      <c r="AX1052" s="505"/>
      <c r="AY1052" s="775"/>
      <c r="AZ1052" s="505"/>
      <c r="BA1052" s="505"/>
      <c r="BB1052" s="505"/>
      <c r="BC1052" s="775"/>
      <c r="BD1052" s="505"/>
    </row>
    <row r="1053" spans="1:60" ht="15.75" customHeight="1">
      <c r="A1053" s="14" t="s">
        <v>305</v>
      </c>
      <c r="B1053" s="26"/>
      <c r="C1053" s="26"/>
      <c r="D1053" s="26"/>
      <c r="E1053" s="379"/>
      <c r="F1053" s="910" t="s">
        <v>305</v>
      </c>
      <c r="G1053" s="896"/>
      <c r="H1053" s="896"/>
      <c r="I1053" s="896"/>
      <c r="J1053" s="896"/>
      <c r="K1053" s="896"/>
      <c r="L1053" s="896"/>
      <c r="M1053" s="884" t="s">
        <v>368</v>
      </c>
      <c r="N1053" s="884"/>
      <c r="O1053" s="884"/>
      <c r="P1053" s="884"/>
      <c r="Q1053" s="884"/>
      <c r="R1053" s="884"/>
      <c r="S1053" s="884"/>
      <c r="T1053" s="884"/>
      <c r="U1053" s="884"/>
      <c r="V1053" s="884"/>
      <c r="W1053" s="884"/>
      <c r="X1053" s="884"/>
      <c r="Y1053" s="884"/>
      <c r="Z1053" s="884"/>
      <c r="AA1053" s="884"/>
      <c r="AB1053" s="884"/>
      <c r="AC1053" s="884"/>
      <c r="AD1053" s="884"/>
      <c r="AE1053" s="884"/>
      <c r="AF1053" s="884"/>
      <c r="AG1053" s="884"/>
      <c r="AH1053" s="884"/>
      <c r="AI1053" s="884"/>
      <c r="AJ1053" s="884"/>
      <c r="AK1053" s="884"/>
      <c r="AL1053" s="884"/>
      <c r="AM1053" s="884"/>
      <c r="AN1053" s="884"/>
      <c r="AO1053" s="884"/>
      <c r="AP1053" s="884"/>
      <c r="AQ1053" s="884"/>
      <c r="AR1053" s="884"/>
      <c r="AS1053" s="884"/>
      <c r="AT1053" s="884"/>
      <c r="AU1053" s="884"/>
      <c r="AV1053" s="884"/>
      <c r="AW1053" s="884"/>
      <c r="AX1053" s="884"/>
      <c r="AY1053" s="884"/>
      <c r="AZ1053" s="884"/>
      <c r="BA1053" s="884"/>
      <c r="BB1053" s="884"/>
      <c r="BC1053" s="884"/>
      <c r="BD1053" s="884"/>
      <c r="BE1053" s="884"/>
      <c r="BF1053" s="884"/>
      <c r="BG1053" s="884"/>
      <c r="BH1053" s="884"/>
    </row>
    <row r="1054" spans="1:60" ht="15.75" customHeight="1">
      <c r="A1054" s="9" t="s">
        <v>306</v>
      </c>
      <c r="B1054" s="5"/>
      <c r="C1054" s="5"/>
      <c r="D1054" s="5"/>
      <c r="E1054" s="379"/>
      <c r="F1054" s="910" t="s">
        <v>306</v>
      </c>
      <c r="G1054" s="896"/>
      <c r="H1054" s="896"/>
      <c r="I1054" s="896"/>
      <c r="J1054" s="896"/>
      <c r="K1054" s="896"/>
      <c r="L1054" s="896"/>
      <c r="M1054" s="884" t="s">
        <v>601</v>
      </c>
      <c r="N1054" s="884"/>
      <c r="O1054" s="884"/>
      <c r="P1054" s="884"/>
      <c r="Q1054" s="884"/>
      <c r="R1054" s="884"/>
      <c r="S1054" s="884"/>
      <c r="T1054" s="884"/>
      <c r="U1054" s="884"/>
      <c r="V1054" s="884"/>
      <c r="W1054" s="884"/>
      <c r="X1054" s="884"/>
      <c r="Y1054" s="884"/>
      <c r="Z1054" s="884"/>
      <c r="AA1054" s="884"/>
      <c r="AB1054" s="884"/>
      <c r="AC1054" s="884"/>
      <c r="AD1054" s="884"/>
      <c r="AE1054" s="884"/>
      <c r="AF1054" s="884"/>
      <c r="AG1054" s="884"/>
      <c r="AH1054" s="884"/>
      <c r="AI1054" s="884"/>
      <c r="AJ1054" s="884"/>
      <c r="AK1054" s="884"/>
      <c r="AL1054" s="884"/>
      <c r="AM1054" s="884"/>
      <c r="AN1054" s="884"/>
      <c r="AO1054" s="884"/>
      <c r="AP1054" s="884"/>
      <c r="AQ1054" s="884"/>
      <c r="AR1054" s="884"/>
      <c r="AS1054" s="884"/>
      <c r="AT1054" s="884"/>
      <c r="AU1054" s="884"/>
      <c r="AV1054" s="884"/>
      <c r="AW1054" s="884"/>
      <c r="AX1054" s="884"/>
      <c r="AY1054" s="884"/>
      <c r="AZ1054" s="884"/>
      <c r="BA1054" s="884"/>
      <c r="BB1054" s="884"/>
      <c r="BC1054" s="884"/>
      <c r="BD1054" s="884"/>
      <c r="BE1054" s="884"/>
      <c r="BF1054" s="884"/>
      <c r="BG1054" s="884"/>
      <c r="BH1054" s="884"/>
    </row>
    <row r="1055" spans="1:60" s="23" customFormat="1" ht="15.75" customHeight="1">
      <c r="A1055" s="8" t="s">
        <v>307</v>
      </c>
      <c r="B1055" s="5"/>
      <c r="C1055" s="5"/>
      <c r="D1055" s="5"/>
      <c r="E1055" s="379"/>
      <c r="F1055" s="910" t="s">
        <v>307</v>
      </c>
      <c r="G1055" s="896"/>
      <c r="H1055" s="896"/>
      <c r="I1055" s="896"/>
      <c r="J1055" s="896"/>
      <c r="K1055" s="896"/>
      <c r="L1055" s="896"/>
      <c r="M1055" s="884" t="s">
        <v>369</v>
      </c>
      <c r="N1055" s="884"/>
      <c r="O1055" s="884"/>
      <c r="P1055" s="884"/>
      <c r="Q1055" s="884"/>
      <c r="R1055" s="884"/>
      <c r="S1055" s="884"/>
      <c r="T1055" s="884"/>
      <c r="U1055" s="884"/>
      <c r="V1055" s="884"/>
      <c r="W1055" s="884"/>
      <c r="X1055" s="884"/>
      <c r="Y1055" s="884"/>
      <c r="Z1055" s="884"/>
      <c r="AA1055" s="884"/>
      <c r="AB1055" s="884"/>
      <c r="AC1055" s="884"/>
      <c r="AD1055" s="884"/>
      <c r="AE1055" s="884"/>
      <c r="AF1055" s="884"/>
      <c r="AG1055" s="884"/>
      <c r="AH1055" s="884"/>
      <c r="AI1055" s="884"/>
      <c r="AJ1055" s="884"/>
      <c r="AK1055" s="884"/>
      <c r="AL1055" s="884"/>
      <c r="AM1055" s="884"/>
      <c r="AN1055" s="884"/>
      <c r="AO1055" s="884"/>
      <c r="AP1055" s="884"/>
      <c r="AQ1055" s="884"/>
      <c r="AR1055" s="884"/>
      <c r="AS1055" s="884"/>
      <c r="AT1055" s="884"/>
      <c r="AU1055" s="884"/>
      <c r="AV1055" s="884"/>
      <c r="AW1055" s="884"/>
      <c r="AX1055" s="884"/>
      <c r="AY1055" s="884"/>
      <c r="AZ1055" s="884"/>
      <c r="BA1055" s="884"/>
      <c r="BB1055" s="884"/>
      <c r="BC1055" s="884"/>
      <c r="BD1055" s="884"/>
      <c r="BE1055" s="884"/>
      <c r="BF1055" s="884"/>
      <c r="BG1055" s="884"/>
      <c r="BH1055" s="884"/>
    </row>
    <row r="1056" spans="1:60" s="23" customFormat="1" ht="10.5" customHeight="1" thickBot="1">
      <c r="A1056" s="552"/>
      <c r="B1056" s="553"/>
      <c r="C1056" s="553"/>
      <c r="D1056" s="553"/>
      <c r="E1056" s="502"/>
      <c r="F1056" s="578"/>
      <c r="G1056" s="578"/>
      <c r="H1056" s="578"/>
      <c r="I1056" s="578"/>
      <c r="J1056" s="578"/>
      <c r="K1056" s="578"/>
      <c r="L1056" s="578"/>
      <c r="M1056" s="536"/>
      <c r="N1056" s="536"/>
      <c r="O1056" s="536"/>
      <c r="P1056" s="536"/>
      <c r="Q1056" s="536"/>
      <c r="R1056" s="536"/>
      <c r="S1056" s="536"/>
      <c r="T1056" s="536"/>
      <c r="U1056" s="536"/>
      <c r="V1056" s="536"/>
      <c r="W1056" s="536"/>
      <c r="X1056" s="536"/>
      <c r="Y1056" s="536"/>
      <c r="Z1056" s="536"/>
      <c r="AA1056" s="536"/>
      <c r="AB1056" s="536"/>
      <c r="AC1056" s="504"/>
      <c r="AD1056" s="504"/>
      <c r="AE1056" s="504"/>
      <c r="AF1056" s="504"/>
      <c r="AG1056" s="579"/>
      <c r="AH1056" s="579"/>
      <c r="AI1056" s="579"/>
      <c r="AJ1056" s="579"/>
      <c r="AK1056" s="579"/>
      <c r="AL1056" s="596"/>
      <c r="AM1056" s="596"/>
      <c r="AN1056" s="596"/>
      <c r="AO1056" s="596"/>
      <c r="AP1056" s="596"/>
      <c r="AQ1056" s="596"/>
      <c r="AR1056" s="579"/>
      <c r="AS1056" s="596"/>
      <c r="AT1056" s="596"/>
      <c r="AU1056" s="579"/>
      <c r="AV1056" s="579"/>
      <c r="AW1056" s="579"/>
      <c r="AX1056" s="579"/>
      <c r="AY1056" s="791"/>
      <c r="AZ1056" s="579"/>
      <c r="BA1056" s="574"/>
      <c r="BB1056" s="574"/>
      <c r="BC1056" s="791"/>
      <c r="BD1056" s="579"/>
      <c r="BE1056" s="734"/>
      <c r="BF1056" s="70"/>
      <c r="BG1056" s="70"/>
      <c r="BH1056" s="70"/>
    </row>
    <row r="1057" spans="1:60" s="23" customFormat="1" ht="16.5" hidden="1" thickBot="1">
      <c r="A1057" s="14"/>
      <c r="B1057" s="26"/>
      <c r="C1057" s="26"/>
      <c r="D1057" s="26"/>
      <c r="E1057" s="29"/>
      <c r="F1057" s="265"/>
      <c r="G1057" s="249"/>
      <c r="H1057" s="249"/>
      <c r="I1057" s="249"/>
      <c r="J1057" s="250"/>
      <c r="K1057" s="250"/>
      <c r="L1057" s="250"/>
      <c r="M1057" s="980"/>
      <c r="N1057" s="980"/>
      <c r="O1057" s="980"/>
      <c r="P1057" s="980"/>
      <c r="Q1057" s="980"/>
      <c r="R1057" s="980"/>
      <c r="S1057" s="980"/>
      <c r="T1057" s="980"/>
      <c r="U1057" s="980"/>
      <c r="V1057" s="980"/>
      <c r="W1057" s="980"/>
      <c r="X1057" s="980"/>
      <c r="Y1057" s="980"/>
      <c r="Z1057" s="980"/>
      <c r="AA1057" s="980"/>
      <c r="AB1057" s="980"/>
      <c r="AC1057" s="980"/>
      <c r="AD1057" s="980"/>
      <c r="AE1057" s="980"/>
      <c r="AF1057" s="980"/>
      <c r="AG1057" s="980"/>
      <c r="AH1057" s="980"/>
      <c r="AI1057" s="980"/>
      <c r="AJ1057" s="980"/>
      <c r="AK1057" s="980"/>
      <c r="AL1057" s="980"/>
      <c r="AM1057" s="980"/>
      <c r="AN1057" s="980"/>
      <c r="AO1057" s="980"/>
      <c r="AP1057" s="980"/>
      <c r="AQ1057" s="980"/>
      <c r="AR1057" s="980"/>
      <c r="AS1057" s="496"/>
      <c r="AT1057" s="496"/>
      <c r="AU1057" s="496"/>
      <c r="AV1057" s="188"/>
      <c r="AW1057" s="188"/>
      <c r="AX1057" s="188"/>
      <c r="AY1057" s="785"/>
      <c r="AZ1057" s="188"/>
      <c r="BA1057" s="666"/>
      <c r="BB1057" s="666"/>
      <c r="BC1057" s="785"/>
      <c r="BD1057" s="188"/>
      <c r="BE1057" s="734"/>
      <c r="BF1057" s="70"/>
      <c r="BG1057" s="70"/>
      <c r="BH1057" s="70"/>
    </row>
    <row r="1058" spans="1:56" ht="10.5" customHeight="1" hidden="1" thickBot="1">
      <c r="A1058" s="576"/>
      <c r="B1058" s="553"/>
      <c r="C1058" s="553"/>
      <c r="D1058" s="553"/>
      <c r="E1058" s="502"/>
      <c r="F1058" s="502"/>
      <c r="G1058" s="502"/>
      <c r="H1058" s="502"/>
      <c r="I1058" s="502"/>
      <c r="J1058" s="503"/>
      <c r="K1058" s="503"/>
      <c r="L1058" s="503"/>
      <c r="M1058" s="924"/>
      <c r="N1058" s="924"/>
      <c r="O1058" s="924"/>
      <c r="P1058" s="924"/>
      <c r="Q1058" s="924"/>
      <c r="R1058" s="924"/>
      <c r="S1058" s="924"/>
      <c r="T1058" s="924"/>
      <c r="U1058" s="924"/>
      <c r="V1058" s="924"/>
      <c r="W1058" s="924"/>
      <c r="X1058" s="924"/>
      <c r="Y1058" s="924"/>
      <c r="Z1058" s="924"/>
      <c r="AA1058" s="924"/>
      <c r="AB1058" s="924"/>
      <c r="AC1058" s="507"/>
      <c r="AD1058" s="507"/>
      <c r="AE1058" s="507"/>
      <c r="AF1058" s="507"/>
      <c r="AG1058" s="515"/>
      <c r="AH1058" s="515"/>
      <c r="AI1058" s="515"/>
      <c r="AJ1058" s="515"/>
      <c r="AK1058" s="515"/>
      <c r="AL1058" s="516"/>
      <c r="AM1058" s="516"/>
      <c r="AN1058" s="516"/>
      <c r="AO1058" s="516"/>
      <c r="AP1058" s="517"/>
      <c r="AQ1058" s="509"/>
      <c r="AR1058" s="515"/>
      <c r="AS1058" s="516"/>
      <c r="AT1058" s="516"/>
      <c r="AU1058" s="515"/>
      <c r="AV1058" s="515"/>
      <c r="AW1058" s="515"/>
      <c r="AX1058" s="515"/>
      <c r="AY1058" s="779"/>
      <c r="AZ1058" s="515"/>
      <c r="BA1058" s="582"/>
      <c r="BB1058" s="582"/>
      <c r="BC1058" s="779"/>
      <c r="BD1058" s="515"/>
    </row>
    <row r="1059" spans="1:60" ht="39" customHeight="1" thickBot="1">
      <c r="A1059" s="886" t="s">
        <v>0</v>
      </c>
      <c r="B1059" s="886"/>
      <c r="C1059" s="886"/>
      <c r="D1059" s="10" t="s">
        <v>1</v>
      </c>
      <c r="E1059" s="412" t="s">
        <v>574</v>
      </c>
      <c r="F1059" s="887" t="s">
        <v>196</v>
      </c>
      <c r="G1059" s="888"/>
      <c r="H1059" s="888"/>
      <c r="I1059" s="889"/>
      <c r="J1059" s="890" t="s">
        <v>195</v>
      </c>
      <c r="K1059" s="888"/>
      <c r="L1059" s="888"/>
      <c r="M1059" s="888"/>
      <c r="N1059" s="888"/>
      <c r="O1059" s="891"/>
      <c r="P1059" s="414" t="s">
        <v>311</v>
      </c>
      <c r="Q1059" s="413" t="s">
        <v>302</v>
      </c>
      <c r="R1059" s="408" t="s">
        <v>377</v>
      </c>
      <c r="S1059" s="408" t="s">
        <v>179</v>
      </c>
      <c r="T1059" s="408" t="s">
        <v>378</v>
      </c>
      <c r="U1059" s="409" t="s">
        <v>180</v>
      </c>
      <c r="V1059" s="409" t="s">
        <v>379</v>
      </c>
      <c r="W1059" s="409" t="s">
        <v>381</v>
      </c>
      <c r="X1059" s="408"/>
      <c r="Y1059" s="408" t="s">
        <v>421</v>
      </c>
      <c r="Z1059" s="410" t="s">
        <v>427</v>
      </c>
      <c r="AA1059" s="408" t="s">
        <v>181</v>
      </c>
      <c r="AB1059" s="408" t="s">
        <v>380</v>
      </c>
      <c r="AC1059" s="411"/>
      <c r="AD1059" s="411"/>
      <c r="AE1059" s="410" t="s">
        <v>422</v>
      </c>
      <c r="AF1059" s="410" t="s">
        <v>437</v>
      </c>
      <c r="AG1059" s="410" t="s">
        <v>436</v>
      </c>
      <c r="AH1059" s="415" t="s">
        <v>434</v>
      </c>
      <c r="AI1059" s="417" t="s">
        <v>465</v>
      </c>
      <c r="AJ1059" s="416" t="s">
        <v>435</v>
      </c>
      <c r="AK1059" s="410" t="s">
        <v>507</v>
      </c>
      <c r="AL1059" s="415" t="s">
        <v>506</v>
      </c>
      <c r="AM1059" s="417" t="s">
        <v>571</v>
      </c>
      <c r="AN1059" s="427" t="s">
        <v>577</v>
      </c>
      <c r="AO1059" s="417" t="s">
        <v>583</v>
      </c>
      <c r="AP1059" s="428" t="s">
        <v>591</v>
      </c>
      <c r="AQ1059" s="428" t="s">
        <v>644</v>
      </c>
      <c r="AR1059" s="426" t="s">
        <v>650</v>
      </c>
      <c r="AS1059" s="417" t="s">
        <v>657</v>
      </c>
      <c r="AT1059" s="632" t="s">
        <v>732</v>
      </c>
      <c r="AU1059" s="640" t="s">
        <v>850</v>
      </c>
      <c r="AV1059" s="640" t="s">
        <v>849</v>
      </c>
      <c r="AW1059" s="646" t="s">
        <v>785</v>
      </c>
      <c r="AX1059" s="498" t="s">
        <v>758</v>
      </c>
      <c r="AY1059" s="766" t="s">
        <v>801</v>
      </c>
      <c r="AZ1059" s="767" t="s">
        <v>605</v>
      </c>
      <c r="BA1059" s="768" t="s">
        <v>781</v>
      </c>
      <c r="BB1059" s="768" t="s">
        <v>782</v>
      </c>
      <c r="BC1059" s="766" t="s">
        <v>889</v>
      </c>
      <c r="BD1059" s="714" t="s">
        <v>843</v>
      </c>
      <c r="BE1059" s="714" t="s">
        <v>836</v>
      </c>
      <c r="BF1059" s="816" t="s">
        <v>852</v>
      </c>
      <c r="BG1059" s="640" t="s">
        <v>853</v>
      </c>
      <c r="BH1059" s="766" t="s">
        <v>854</v>
      </c>
    </row>
    <row r="1060" spans="1:60" ht="15.75" customHeight="1">
      <c r="A1060" s="159">
        <v>7</v>
      </c>
      <c r="B1060" s="160">
        <v>2</v>
      </c>
      <c r="C1060" s="160" t="s">
        <v>5</v>
      </c>
      <c r="D1060" s="147" t="s">
        <v>3</v>
      </c>
      <c r="E1060" s="388">
        <v>555</v>
      </c>
      <c r="F1060" s="146" t="s">
        <v>83</v>
      </c>
      <c r="G1060" s="147" t="s">
        <v>6</v>
      </c>
      <c r="H1060" s="147" t="s">
        <v>2</v>
      </c>
      <c r="I1060" s="147"/>
      <c r="J1060" s="146" t="s">
        <v>6</v>
      </c>
      <c r="K1060" s="147" t="s">
        <v>11</v>
      </c>
      <c r="L1060" s="147" t="s">
        <v>5</v>
      </c>
      <c r="M1060" s="147"/>
      <c r="N1060" s="147"/>
      <c r="O1060" s="147"/>
      <c r="P1060" s="148" t="s">
        <v>7</v>
      </c>
      <c r="Q1060" s="79" t="s">
        <v>489</v>
      </c>
      <c r="R1060" s="32">
        <v>1820</v>
      </c>
      <c r="S1060" s="32">
        <v>0</v>
      </c>
      <c r="T1060" s="32">
        <v>1820</v>
      </c>
      <c r="U1060" s="34">
        <v>-1766.97</v>
      </c>
      <c r="V1060" s="34">
        <v>1153.21</v>
      </c>
      <c r="W1060" s="143">
        <f aca="true" t="shared" si="338" ref="W1060:W1088">V1060/T1060</f>
        <v>0.6336318681318681</v>
      </c>
      <c r="X1060" s="32"/>
      <c r="Y1060" s="32">
        <v>2000</v>
      </c>
      <c r="Z1060" s="32">
        <v>2000</v>
      </c>
      <c r="AA1060" s="32">
        <v>2000</v>
      </c>
      <c r="AB1060" s="32">
        <v>2000</v>
      </c>
      <c r="AC1060" s="23"/>
      <c r="AD1060" s="23"/>
      <c r="AE1060" s="32"/>
      <c r="AF1060" s="32">
        <v>1766.97</v>
      </c>
      <c r="AG1060" s="32"/>
      <c r="AH1060" s="32"/>
      <c r="AI1060" s="32">
        <v>62.96</v>
      </c>
      <c r="AJ1060" s="67"/>
      <c r="AK1060" s="32"/>
      <c r="AL1060" s="32"/>
      <c r="AM1060" s="32">
        <v>70</v>
      </c>
      <c r="AN1060" s="32">
        <v>70</v>
      </c>
      <c r="AO1060" s="32">
        <v>70</v>
      </c>
      <c r="AP1060" s="32">
        <v>70</v>
      </c>
      <c r="AQ1060" s="32">
        <v>70</v>
      </c>
      <c r="AR1060" s="67">
        <v>70</v>
      </c>
      <c r="AS1060" s="32">
        <v>28.9</v>
      </c>
      <c r="AT1060" s="32">
        <v>70</v>
      </c>
      <c r="AU1060" s="32">
        <v>390</v>
      </c>
      <c r="AV1060" s="32">
        <v>308.46</v>
      </c>
      <c r="AW1060" s="682">
        <v>89.2</v>
      </c>
      <c r="AX1060" s="32">
        <v>147.44</v>
      </c>
      <c r="AY1060" s="430">
        <v>350</v>
      </c>
      <c r="AZ1060" s="119">
        <v>350</v>
      </c>
      <c r="BA1060" s="119">
        <v>350</v>
      </c>
      <c r="BB1060" s="119">
        <v>350</v>
      </c>
      <c r="BC1060" s="430">
        <v>350</v>
      </c>
      <c r="BD1060" s="430">
        <v>304.36</v>
      </c>
      <c r="BE1060" s="731">
        <f aca="true" t="shared" si="339" ref="BE1060:BE1087">BD1060/BC1060*100</f>
        <v>86.96000000000001</v>
      </c>
      <c r="BF1060" s="824">
        <v>400</v>
      </c>
      <c r="BG1060" s="120">
        <v>400</v>
      </c>
      <c r="BH1060" s="120">
        <v>400</v>
      </c>
    </row>
    <row r="1061" spans="1:60" ht="15.75" customHeight="1">
      <c r="A1061" s="12">
        <v>7</v>
      </c>
      <c r="B1061" s="13">
        <v>2</v>
      </c>
      <c r="C1061" s="13" t="s">
        <v>5</v>
      </c>
      <c r="D1061" s="11" t="s">
        <v>3</v>
      </c>
      <c r="E1061" s="189">
        <v>556</v>
      </c>
      <c r="F1061" s="10" t="s">
        <v>83</v>
      </c>
      <c r="G1061" s="11" t="s">
        <v>6</v>
      </c>
      <c r="H1061" s="11" t="s">
        <v>2</v>
      </c>
      <c r="I1061" s="11"/>
      <c r="J1061" s="10" t="s">
        <v>6</v>
      </c>
      <c r="K1061" s="11" t="s">
        <v>11</v>
      </c>
      <c r="L1061" s="11" t="s">
        <v>8</v>
      </c>
      <c r="M1061" s="11" t="s">
        <v>13</v>
      </c>
      <c r="N1061" s="11"/>
      <c r="O1061" s="11"/>
      <c r="P1061" s="22" t="s">
        <v>7</v>
      </c>
      <c r="Q1061" s="79" t="s">
        <v>490</v>
      </c>
      <c r="R1061" s="32">
        <v>255</v>
      </c>
      <c r="S1061" s="32">
        <v>0</v>
      </c>
      <c r="T1061" s="33">
        <f>R1061+S1061</f>
        <v>255</v>
      </c>
      <c r="U1061" s="34">
        <v>-245.2</v>
      </c>
      <c r="V1061" s="34">
        <v>160.69</v>
      </c>
      <c r="W1061" s="143">
        <f t="shared" si="338"/>
        <v>0.6301568627450981</v>
      </c>
      <c r="X1061" s="32"/>
      <c r="Y1061" s="33">
        <v>255</v>
      </c>
      <c r="Z1061" s="33">
        <v>255</v>
      </c>
      <c r="AA1061" s="33">
        <v>255</v>
      </c>
      <c r="AB1061" s="33">
        <v>255</v>
      </c>
      <c r="AE1061" s="33"/>
      <c r="AF1061" s="32">
        <v>245.2</v>
      </c>
      <c r="AG1061" s="32"/>
      <c r="AH1061" s="32"/>
      <c r="AI1061" s="32">
        <v>8.81</v>
      </c>
      <c r="AJ1061" s="67"/>
      <c r="AK1061" s="32"/>
      <c r="AL1061" s="32"/>
      <c r="AM1061" s="32">
        <v>20</v>
      </c>
      <c r="AN1061" s="32">
        <v>20</v>
      </c>
      <c r="AO1061" s="32">
        <v>20</v>
      </c>
      <c r="AP1061" s="32">
        <v>20</v>
      </c>
      <c r="AQ1061" s="32">
        <v>20</v>
      </c>
      <c r="AR1061" s="67">
        <v>20</v>
      </c>
      <c r="AS1061" s="32">
        <v>4.04</v>
      </c>
      <c r="AT1061" s="32">
        <v>20</v>
      </c>
      <c r="AU1061" s="32">
        <v>45</v>
      </c>
      <c r="AV1061" s="32">
        <v>43.16</v>
      </c>
      <c r="AW1061" s="682">
        <v>86.3</v>
      </c>
      <c r="AX1061" s="32">
        <v>20.63</v>
      </c>
      <c r="AY1061" s="234">
        <v>50</v>
      </c>
      <c r="AZ1061" s="32">
        <v>50</v>
      </c>
      <c r="BA1061" s="32">
        <v>50</v>
      </c>
      <c r="BB1061" s="32">
        <v>50</v>
      </c>
      <c r="BC1061" s="234">
        <v>50</v>
      </c>
      <c r="BD1061" s="234">
        <v>60.14</v>
      </c>
      <c r="BE1061" s="731">
        <f t="shared" si="339"/>
        <v>120.28000000000002</v>
      </c>
      <c r="BF1061" s="822">
        <v>80</v>
      </c>
      <c r="BG1061" s="33">
        <v>80</v>
      </c>
      <c r="BH1061" s="33">
        <v>80</v>
      </c>
    </row>
    <row r="1062" spans="1:60" s="23" customFormat="1" ht="15.75" customHeight="1">
      <c r="A1062" s="12">
        <v>7</v>
      </c>
      <c r="B1062" s="13">
        <v>2</v>
      </c>
      <c r="C1062" s="13" t="s">
        <v>5</v>
      </c>
      <c r="D1062" s="11" t="s">
        <v>3</v>
      </c>
      <c r="E1062" s="388">
        <v>557</v>
      </c>
      <c r="F1062" s="10" t="s">
        <v>83</v>
      </c>
      <c r="G1062" s="11" t="s">
        <v>6</v>
      </c>
      <c r="H1062" s="11" t="s">
        <v>2</v>
      </c>
      <c r="I1062" s="11"/>
      <c r="J1062" s="10" t="s">
        <v>6</v>
      </c>
      <c r="K1062" s="11" t="s">
        <v>11</v>
      </c>
      <c r="L1062" s="11" t="s">
        <v>8</v>
      </c>
      <c r="M1062" s="11" t="s">
        <v>15</v>
      </c>
      <c r="N1062" s="11"/>
      <c r="O1062" s="11"/>
      <c r="P1062" s="22" t="s">
        <v>7</v>
      </c>
      <c r="Q1062" s="79" t="s">
        <v>491</v>
      </c>
      <c r="R1062" s="32">
        <v>2436</v>
      </c>
      <c r="S1062" s="32">
        <v>0</v>
      </c>
      <c r="T1062" s="33">
        <v>2436</v>
      </c>
      <c r="U1062" s="34">
        <v>-2266.8</v>
      </c>
      <c r="V1062" s="34">
        <v>1607.47</v>
      </c>
      <c r="W1062" s="143">
        <f t="shared" si="338"/>
        <v>0.6598809523809523</v>
      </c>
      <c r="X1062" s="32"/>
      <c r="Y1062" s="33">
        <v>2500</v>
      </c>
      <c r="Z1062" s="33">
        <v>2500</v>
      </c>
      <c r="AA1062" s="33">
        <v>2500</v>
      </c>
      <c r="AB1062" s="33">
        <v>2500</v>
      </c>
      <c r="AC1062" s="4"/>
      <c r="AD1062" s="4"/>
      <c r="AE1062" s="33"/>
      <c r="AF1062" s="32">
        <v>2266.8</v>
      </c>
      <c r="AG1062" s="32"/>
      <c r="AH1062" s="32"/>
      <c r="AI1062" s="32">
        <v>510</v>
      </c>
      <c r="AJ1062" s="67"/>
      <c r="AK1062" s="32">
        <v>600</v>
      </c>
      <c r="AL1062" s="32">
        <v>628.93</v>
      </c>
      <c r="AM1062" s="32">
        <v>650</v>
      </c>
      <c r="AN1062" s="32">
        <v>650</v>
      </c>
      <c r="AO1062" s="32">
        <v>650</v>
      </c>
      <c r="AP1062" s="32">
        <v>650</v>
      </c>
      <c r="AQ1062" s="32">
        <v>1070</v>
      </c>
      <c r="AR1062" s="67">
        <v>700</v>
      </c>
      <c r="AS1062" s="32">
        <v>993.32</v>
      </c>
      <c r="AT1062" s="32">
        <v>700</v>
      </c>
      <c r="AU1062" s="32">
        <v>1070</v>
      </c>
      <c r="AV1062" s="32">
        <v>935.01</v>
      </c>
      <c r="AW1062" s="682">
        <v>93.5</v>
      </c>
      <c r="AX1062" s="32">
        <v>498.69</v>
      </c>
      <c r="AY1062" s="234">
        <v>1000</v>
      </c>
      <c r="AZ1062" s="32">
        <v>1000</v>
      </c>
      <c r="BA1062" s="32">
        <v>1000</v>
      </c>
      <c r="BB1062" s="32">
        <v>1000</v>
      </c>
      <c r="BC1062" s="234">
        <v>1000</v>
      </c>
      <c r="BD1062" s="234">
        <v>842.17</v>
      </c>
      <c r="BE1062" s="731">
        <f t="shared" si="339"/>
        <v>84.217</v>
      </c>
      <c r="BF1062" s="822">
        <v>1000</v>
      </c>
      <c r="BG1062" s="32">
        <v>1000</v>
      </c>
      <c r="BH1062" s="32">
        <v>1000</v>
      </c>
    </row>
    <row r="1063" spans="1:60" s="23" customFormat="1" ht="15.75" customHeight="1">
      <c r="A1063" s="12">
        <v>7</v>
      </c>
      <c r="B1063" s="13">
        <v>2</v>
      </c>
      <c r="C1063" s="13" t="s">
        <v>5</v>
      </c>
      <c r="D1063" s="11" t="s">
        <v>3</v>
      </c>
      <c r="E1063" s="189">
        <v>558</v>
      </c>
      <c r="F1063" s="10" t="s">
        <v>83</v>
      </c>
      <c r="G1063" s="11" t="s">
        <v>6</v>
      </c>
      <c r="H1063" s="11" t="s">
        <v>2</v>
      </c>
      <c r="I1063" s="11"/>
      <c r="J1063" s="10" t="s">
        <v>6</v>
      </c>
      <c r="K1063" s="11" t="s">
        <v>11</v>
      </c>
      <c r="L1063" s="11" t="s">
        <v>8</v>
      </c>
      <c r="M1063" s="11" t="s">
        <v>17</v>
      </c>
      <c r="N1063" s="11"/>
      <c r="O1063" s="11"/>
      <c r="P1063" s="22" t="s">
        <v>7</v>
      </c>
      <c r="Q1063" s="79" t="s">
        <v>492</v>
      </c>
      <c r="R1063" s="32">
        <v>146</v>
      </c>
      <c r="S1063" s="32">
        <v>0</v>
      </c>
      <c r="T1063" s="33">
        <f>R1063+S1063</f>
        <v>146</v>
      </c>
      <c r="U1063" s="34">
        <v>-199.6</v>
      </c>
      <c r="V1063" s="34">
        <v>92.23</v>
      </c>
      <c r="W1063" s="143">
        <f t="shared" si="338"/>
        <v>0.6317123287671234</v>
      </c>
      <c r="X1063" s="32"/>
      <c r="Y1063" s="33">
        <v>146</v>
      </c>
      <c r="Z1063" s="33">
        <v>146</v>
      </c>
      <c r="AA1063" s="33">
        <v>146</v>
      </c>
      <c r="AB1063" s="33">
        <v>146</v>
      </c>
      <c r="AC1063" s="4"/>
      <c r="AD1063" s="4"/>
      <c r="AE1063" s="33"/>
      <c r="AF1063" s="32">
        <v>199.6</v>
      </c>
      <c r="AG1063" s="32">
        <f>Z1063+AE1063</f>
        <v>146</v>
      </c>
      <c r="AH1063" s="32">
        <v>39.88</v>
      </c>
      <c r="AI1063" s="32">
        <v>29.07</v>
      </c>
      <c r="AJ1063" s="67">
        <v>1100</v>
      </c>
      <c r="AK1063" s="32">
        <v>70</v>
      </c>
      <c r="AL1063" s="32">
        <v>63.7</v>
      </c>
      <c r="AM1063" s="32">
        <v>80</v>
      </c>
      <c r="AN1063" s="32">
        <v>80</v>
      </c>
      <c r="AO1063" s="32">
        <v>80</v>
      </c>
      <c r="AP1063" s="32">
        <v>80</v>
      </c>
      <c r="AQ1063" s="32">
        <v>80</v>
      </c>
      <c r="AR1063" s="67">
        <v>80</v>
      </c>
      <c r="AS1063" s="32">
        <v>56.65</v>
      </c>
      <c r="AT1063" s="32">
        <v>80</v>
      </c>
      <c r="AU1063" s="32">
        <v>61</v>
      </c>
      <c r="AV1063" s="32">
        <v>53.35</v>
      </c>
      <c r="AW1063" s="682">
        <v>66.7</v>
      </c>
      <c r="AX1063" s="32">
        <v>28.45</v>
      </c>
      <c r="AY1063" s="234">
        <v>80</v>
      </c>
      <c r="AZ1063" s="32">
        <v>80</v>
      </c>
      <c r="BA1063" s="32">
        <v>80</v>
      </c>
      <c r="BB1063" s="32">
        <v>80</v>
      </c>
      <c r="BC1063" s="234">
        <v>80</v>
      </c>
      <c r="BD1063" s="234">
        <v>49.24</v>
      </c>
      <c r="BE1063" s="731">
        <f t="shared" si="339"/>
        <v>61.550000000000004</v>
      </c>
      <c r="BF1063" s="822">
        <v>70</v>
      </c>
      <c r="BG1063" s="32">
        <v>70</v>
      </c>
      <c r="BH1063" s="32">
        <v>70</v>
      </c>
    </row>
    <row r="1064" spans="1:60" s="56" customFormat="1" ht="30">
      <c r="A1064" s="12">
        <v>7</v>
      </c>
      <c r="B1064" s="13">
        <v>2</v>
      </c>
      <c r="C1064" s="13" t="s">
        <v>5</v>
      </c>
      <c r="D1064" s="11" t="s">
        <v>3</v>
      </c>
      <c r="E1064" s="388">
        <v>559</v>
      </c>
      <c r="F1064" s="10" t="s">
        <v>83</v>
      </c>
      <c r="G1064" s="11" t="s">
        <v>6</v>
      </c>
      <c r="H1064" s="11" t="s">
        <v>2</v>
      </c>
      <c r="I1064" s="11"/>
      <c r="J1064" s="10" t="s">
        <v>6</v>
      </c>
      <c r="K1064" s="11" t="s">
        <v>11</v>
      </c>
      <c r="L1064" s="11" t="s">
        <v>8</v>
      </c>
      <c r="M1064" s="11" t="s">
        <v>19</v>
      </c>
      <c r="N1064" s="11"/>
      <c r="O1064" s="11"/>
      <c r="P1064" s="22" t="s">
        <v>7</v>
      </c>
      <c r="Q1064" s="79" t="s">
        <v>493</v>
      </c>
      <c r="R1064" s="32">
        <v>546</v>
      </c>
      <c r="S1064" s="32">
        <v>0</v>
      </c>
      <c r="T1064" s="33">
        <f>R1064+S1064</f>
        <v>546</v>
      </c>
      <c r="U1064" s="34">
        <v>-402.9</v>
      </c>
      <c r="V1064" s="34">
        <v>201.77</v>
      </c>
      <c r="W1064" s="143">
        <f t="shared" si="338"/>
        <v>0.36954212454212454</v>
      </c>
      <c r="X1064" s="32"/>
      <c r="Y1064" s="33">
        <v>546</v>
      </c>
      <c r="Z1064" s="33">
        <v>546</v>
      </c>
      <c r="AA1064" s="33">
        <v>546</v>
      </c>
      <c r="AB1064" s="33">
        <v>546</v>
      </c>
      <c r="AC1064" s="4"/>
      <c r="AD1064" s="4"/>
      <c r="AE1064" s="33"/>
      <c r="AF1064" s="32">
        <v>402.9</v>
      </c>
      <c r="AG1064" s="32"/>
      <c r="AH1064" s="32"/>
      <c r="AI1064" s="32">
        <v>18.88</v>
      </c>
      <c r="AJ1064" s="67"/>
      <c r="AK1064" s="32"/>
      <c r="AL1064" s="32"/>
      <c r="AM1064" s="32">
        <v>0</v>
      </c>
      <c r="AN1064" s="32">
        <v>0</v>
      </c>
      <c r="AO1064" s="32">
        <v>0</v>
      </c>
      <c r="AP1064" s="32">
        <v>0</v>
      </c>
      <c r="AQ1064" s="32">
        <v>80</v>
      </c>
      <c r="AR1064" s="67">
        <v>50</v>
      </c>
      <c r="AS1064" s="32">
        <v>82.86</v>
      </c>
      <c r="AT1064" s="32">
        <v>50</v>
      </c>
      <c r="AU1064" s="32">
        <v>117</v>
      </c>
      <c r="AV1064" s="32">
        <v>92.51</v>
      </c>
      <c r="AW1064" s="682">
        <v>92.5</v>
      </c>
      <c r="AX1064" s="32">
        <v>44.22</v>
      </c>
      <c r="AY1064" s="234">
        <v>100</v>
      </c>
      <c r="AZ1064" s="32">
        <v>100</v>
      </c>
      <c r="BA1064" s="32">
        <v>100</v>
      </c>
      <c r="BB1064" s="32">
        <v>100</v>
      </c>
      <c r="BC1064" s="234">
        <v>100</v>
      </c>
      <c r="BD1064" s="234">
        <v>91.29</v>
      </c>
      <c r="BE1064" s="731">
        <f t="shared" si="339"/>
        <v>91.29</v>
      </c>
      <c r="BF1064" s="822">
        <v>120</v>
      </c>
      <c r="BG1064" s="32">
        <v>120</v>
      </c>
      <c r="BH1064" s="32">
        <v>120</v>
      </c>
    </row>
    <row r="1065" spans="1:60" ht="30">
      <c r="A1065" s="12">
        <v>7</v>
      </c>
      <c r="B1065" s="13">
        <v>2</v>
      </c>
      <c r="C1065" s="13" t="s">
        <v>5</v>
      </c>
      <c r="D1065" s="11" t="s">
        <v>3</v>
      </c>
      <c r="E1065" s="189">
        <v>560</v>
      </c>
      <c r="F1065" s="10" t="s">
        <v>83</v>
      </c>
      <c r="G1065" s="11" t="s">
        <v>6</v>
      </c>
      <c r="H1065" s="11" t="s">
        <v>2</v>
      </c>
      <c r="I1065" s="11"/>
      <c r="J1065" s="10" t="s">
        <v>6</v>
      </c>
      <c r="K1065" s="11" t="s">
        <v>11</v>
      </c>
      <c r="L1065" s="11" t="s">
        <v>8</v>
      </c>
      <c r="M1065" s="11" t="s">
        <v>21</v>
      </c>
      <c r="N1065" s="11"/>
      <c r="O1065" s="11"/>
      <c r="P1065" s="22" t="s">
        <v>7</v>
      </c>
      <c r="Q1065" s="79" t="s">
        <v>494</v>
      </c>
      <c r="R1065" s="32">
        <v>182</v>
      </c>
      <c r="S1065" s="32">
        <v>0</v>
      </c>
      <c r="T1065" s="33">
        <f>R1065+S1065</f>
        <v>182</v>
      </c>
      <c r="U1065" s="34">
        <v>-133.5</v>
      </c>
      <c r="V1065" s="34">
        <v>67.25</v>
      </c>
      <c r="W1065" s="143">
        <f t="shared" si="338"/>
        <v>0.3695054945054945</v>
      </c>
      <c r="X1065" s="32"/>
      <c r="Y1065" s="33">
        <v>182</v>
      </c>
      <c r="Z1065" s="33">
        <v>182</v>
      </c>
      <c r="AA1065" s="33">
        <v>182</v>
      </c>
      <c r="AB1065" s="33">
        <v>182</v>
      </c>
      <c r="AE1065" s="33"/>
      <c r="AF1065" s="32">
        <v>133.5</v>
      </c>
      <c r="AG1065" s="32"/>
      <c r="AH1065" s="32"/>
      <c r="AI1065" s="32">
        <v>6.29</v>
      </c>
      <c r="AJ1065" s="67"/>
      <c r="AK1065" s="32"/>
      <c r="AL1065" s="32"/>
      <c r="AM1065" s="32">
        <v>0</v>
      </c>
      <c r="AN1065" s="32">
        <v>0</v>
      </c>
      <c r="AO1065" s="32">
        <v>0</v>
      </c>
      <c r="AP1065" s="32">
        <v>0</v>
      </c>
      <c r="AQ1065" s="32">
        <v>3</v>
      </c>
      <c r="AR1065" s="67">
        <v>5</v>
      </c>
      <c r="AS1065" s="32">
        <v>2.89</v>
      </c>
      <c r="AT1065" s="32">
        <v>5</v>
      </c>
      <c r="AU1065" s="32">
        <v>32</v>
      </c>
      <c r="AV1065" s="32">
        <v>30.81</v>
      </c>
      <c r="AW1065" s="682">
        <v>99.4</v>
      </c>
      <c r="AX1065" s="32">
        <v>14.73</v>
      </c>
      <c r="AY1065" s="234">
        <v>30</v>
      </c>
      <c r="AZ1065" s="32">
        <v>30</v>
      </c>
      <c r="BA1065" s="32">
        <v>30</v>
      </c>
      <c r="BB1065" s="32">
        <v>30</v>
      </c>
      <c r="BC1065" s="234">
        <v>30</v>
      </c>
      <c r="BD1065" s="234">
        <v>27.91</v>
      </c>
      <c r="BE1065" s="731">
        <f t="shared" si="339"/>
        <v>93.03333333333333</v>
      </c>
      <c r="BF1065" s="822">
        <v>40</v>
      </c>
      <c r="BG1065" s="33">
        <v>40</v>
      </c>
      <c r="BH1065" s="32">
        <v>40</v>
      </c>
    </row>
    <row r="1066" spans="1:60" s="1" customFormat="1" ht="15.75" customHeight="1">
      <c r="A1066" s="159">
        <v>7</v>
      </c>
      <c r="B1066" s="160">
        <v>2</v>
      </c>
      <c r="C1066" s="160" t="s">
        <v>5</v>
      </c>
      <c r="D1066" s="147" t="s">
        <v>3</v>
      </c>
      <c r="E1066" s="388">
        <v>561</v>
      </c>
      <c r="F1066" s="146" t="s">
        <v>83</v>
      </c>
      <c r="G1066" s="147" t="s">
        <v>6</v>
      </c>
      <c r="H1066" s="147" t="s">
        <v>2</v>
      </c>
      <c r="I1066" s="147"/>
      <c r="J1066" s="146" t="s">
        <v>6</v>
      </c>
      <c r="K1066" s="147" t="s">
        <v>11</v>
      </c>
      <c r="L1066" s="147" t="s">
        <v>8</v>
      </c>
      <c r="M1066" s="147" t="s">
        <v>23</v>
      </c>
      <c r="N1066" s="147"/>
      <c r="O1066" s="147"/>
      <c r="P1066" s="148" t="s">
        <v>7</v>
      </c>
      <c r="Q1066" s="79" t="s">
        <v>495</v>
      </c>
      <c r="R1066" s="32">
        <v>840</v>
      </c>
      <c r="S1066" s="32">
        <v>0</v>
      </c>
      <c r="T1066" s="32">
        <v>840</v>
      </c>
      <c r="U1066" s="34">
        <v>-133.5</v>
      </c>
      <c r="V1066" s="34">
        <v>545.29</v>
      </c>
      <c r="W1066" s="143">
        <f t="shared" si="338"/>
        <v>0.6491547619047618</v>
      </c>
      <c r="X1066" s="32"/>
      <c r="Y1066" s="32">
        <v>840</v>
      </c>
      <c r="Z1066" s="32">
        <v>840</v>
      </c>
      <c r="AA1066" s="32">
        <v>840</v>
      </c>
      <c r="AB1066" s="32">
        <v>840</v>
      </c>
      <c r="AC1066" s="23"/>
      <c r="AD1066" s="23"/>
      <c r="AE1066" s="32"/>
      <c r="AF1066" s="32">
        <v>838.2</v>
      </c>
      <c r="AG1066" s="32"/>
      <c r="AH1066" s="32"/>
      <c r="AI1066" s="32">
        <v>173</v>
      </c>
      <c r="AJ1066" s="67"/>
      <c r="AK1066" s="32">
        <v>220</v>
      </c>
      <c r="AL1066" s="32">
        <v>222.29</v>
      </c>
      <c r="AM1066" s="32">
        <v>230</v>
      </c>
      <c r="AN1066" s="32">
        <v>230</v>
      </c>
      <c r="AO1066" s="32">
        <v>230</v>
      </c>
      <c r="AP1066" s="32">
        <v>230</v>
      </c>
      <c r="AQ1066" s="32">
        <v>360</v>
      </c>
      <c r="AR1066" s="67">
        <v>230</v>
      </c>
      <c r="AS1066" s="32">
        <v>336.96</v>
      </c>
      <c r="AT1066" s="32">
        <v>230</v>
      </c>
      <c r="AU1066" s="32">
        <v>364</v>
      </c>
      <c r="AV1066" s="32">
        <v>317.19</v>
      </c>
      <c r="AW1066" s="682">
        <v>90.6</v>
      </c>
      <c r="AX1066" s="32">
        <v>169.18</v>
      </c>
      <c r="AY1066" s="234">
        <v>350</v>
      </c>
      <c r="AZ1066" s="32">
        <v>350</v>
      </c>
      <c r="BA1066" s="32">
        <v>350</v>
      </c>
      <c r="BB1066" s="32">
        <v>350</v>
      </c>
      <c r="BC1066" s="234">
        <v>350</v>
      </c>
      <c r="BD1066" s="234">
        <v>292.83</v>
      </c>
      <c r="BE1066" s="731">
        <f t="shared" si="339"/>
        <v>83.66571428571427</v>
      </c>
      <c r="BF1066" s="822">
        <v>380</v>
      </c>
      <c r="BG1066" s="33">
        <v>380</v>
      </c>
      <c r="BH1066" s="32">
        <v>380</v>
      </c>
    </row>
    <row r="1067" spans="1:60" s="96" customFormat="1" ht="15.75" customHeight="1">
      <c r="A1067" s="159">
        <v>10</v>
      </c>
      <c r="B1067" s="160">
        <v>1</v>
      </c>
      <c r="C1067" s="160"/>
      <c r="D1067" s="147" t="s">
        <v>3</v>
      </c>
      <c r="E1067" s="385">
        <v>562</v>
      </c>
      <c r="F1067" s="212" t="s">
        <v>83</v>
      </c>
      <c r="G1067" s="213" t="s">
        <v>6</v>
      </c>
      <c r="H1067" s="213" t="s">
        <v>2</v>
      </c>
      <c r="I1067" s="213"/>
      <c r="J1067" s="212" t="s">
        <v>6</v>
      </c>
      <c r="K1067" s="213" t="s">
        <v>11</v>
      </c>
      <c r="L1067" s="213"/>
      <c r="M1067" s="213"/>
      <c r="N1067" s="213"/>
      <c r="O1067" s="213"/>
      <c r="P1067" s="256"/>
      <c r="Q1067" s="257" t="s">
        <v>57</v>
      </c>
      <c r="R1067" s="258" t="e">
        <f>#REF!</f>
        <v>#REF!</v>
      </c>
      <c r="S1067" s="258" t="e">
        <f>#REF!</f>
        <v>#REF!</v>
      </c>
      <c r="T1067" s="258" t="e">
        <f>#REF!</f>
        <v>#REF!</v>
      </c>
      <c r="U1067" s="258" t="e">
        <f>#REF!</f>
        <v>#REF!</v>
      </c>
      <c r="V1067" s="259" t="e">
        <f>#REF!</f>
        <v>#REF!</v>
      </c>
      <c r="W1067" s="260" t="e">
        <f t="shared" si="338"/>
        <v>#REF!</v>
      </c>
      <c r="X1067" s="258" t="e">
        <f>#REF!</f>
        <v>#REF!</v>
      </c>
      <c r="Y1067" s="258" t="e">
        <f>#REF!</f>
        <v>#REF!</v>
      </c>
      <c r="Z1067" s="258" t="e">
        <f>#REF!</f>
        <v>#REF!</v>
      </c>
      <c r="AA1067" s="258" t="e">
        <f>#REF!</f>
        <v>#REF!</v>
      </c>
      <c r="AB1067" s="258" t="e">
        <f>#REF!</f>
        <v>#REF!</v>
      </c>
      <c r="AC1067" s="261"/>
      <c r="AD1067" s="261"/>
      <c r="AE1067" s="258" t="e">
        <f>#REF!</f>
        <v>#REF!</v>
      </c>
      <c r="AF1067" s="258" t="e">
        <f>#REF!</f>
        <v>#REF!</v>
      </c>
      <c r="AG1067" s="258">
        <f aca="true" t="shared" si="340" ref="AG1067:AT1067">SUM(AG1060:AG1066)</f>
        <v>146</v>
      </c>
      <c r="AH1067" s="258">
        <f t="shared" si="340"/>
        <v>39.88</v>
      </c>
      <c r="AI1067" s="258">
        <f>SUM(AI1060:AI1066)</f>
        <v>809.01</v>
      </c>
      <c r="AJ1067" s="258">
        <f t="shared" si="340"/>
        <v>1100</v>
      </c>
      <c r="AK1067" s="258">
        <f t="shared" si="340"/>
        <v>890</v>
      </c>
      <c r="AL1067" s="258">
        <f t="shared" si="340"/>
        <v>914.92</v>
      </c>
      <c r="AM1067" s="258">
        <f t="shared" si="340"/>
        <v>1050</v>
      </c>
      <c r="AN1067" s="258">
        <f>SUM(AN1060:AN1066)</f>
        <v>1050</v>
      </c>
      <c r="AO1067" s="258">
        <f>SUM(AO1060:AO1066)</f>
        <v>1050</v>
      </c>
      <c r="AP1067" s="258">
        <f>SUM(AP1060:AP1066)</f>
        <v>1050</v>
      </c>
      <c r="AQ1067" s="258">
        <f>SUM(AQ1060:AQ1066)</f>
        <v>1683</v>
      </c>
      <c r="AR1067" s="262">
        <f t="shared" si="340"/>
        <v>1155</v>
      </c>
      <c r="AS1067" s="258">
        <f t="shared" si="340"/>
        <v>1505.6200000000001</v>
      </c>
      <c r="AT1067" s="258">
        <f t="shared" si="340"/>
        <v>1155</v>
      </c>
      <c r="AU1067" s="258">
        <f aca="true" t="shared" si="341" ref="AU1067:BH1067">SUM(AU1060:AU1066)</f>
        <v>2079</v>
      </c>
      <c r="AV1067" s="258">
        <f t="shared" si="341"/>
        <v>1780.49</v>
      </c>
      <c r="AW1067" s="258"/>
      <c r="AX1067" s="258">
        <f t="shared" si="341"/>
        <v>923.3400000000001</v>
      </c>
      <c r="AY1067" s="258">
        <f t="shared" si="341"/>
        <v>1960</v>
      </c>
      <c r="AZ1067" s="258">
        <f t="shared" si="341"/>
        <v>1960</v>
      </c>
      <c r="BA1067" s="258">
        <f t="shared" si="341"/>
        <v>1960</v>
      </c>
      <c r="BB1067" s="258">
        <f t="shared" si="341"/>
        <v>1960</v>
      </c>
      <c r="BC1067" s="258">
        <f t="shared" si="341"/>
        <v>1960</v>
      </c>
      <c r="BD1067" s="258">
        <f t="shared" si="341"/>
        <v>1667.94</v>
      </c>
      <c r="BE1067" s="258">
        <f t="shared" si="341"/>
        <v>620.9960476190477</v>
      </c>
      <c r="BF1067" s="258">
        <f t="shared" si="341"/>
        <v>2090</v>
      </c>
      <c r="BG1067" s="258">
        <f t="shared" si="341"/>
        <v>2090</v>
      </c>
      <c r="BH1067" s="258">
        <f t="shared" si="341"/>
        <v>2090</v>
      </c>
    </row>
    <row r="1068" spans="1:60" s="394" customFormat="1" ht="15.75" customHeight="1">
      <c r="A1068" s="159"/>
      <c r="B1068" s="160"/>
      <c r="C1068" s="160"/>
      <c r="D1068" s="147"/>
      <c r="E1068" s="388">
        <v>563</v>
      </c>
      <c r="F1068" s="146" t="s">
        <v>83</v>
      </c>
      <c r="G1068" s="147" t="s">
        <v>6</v>
      </c>
      <c r="H1068" s="147" t="s">
        <v>2</v>
      </c>
      <c r="I1068" s="147"/>
      <c r="J1068" s="146" t="s">
        <v>6</v>
      </c>
      <c r="K1068" s="147" t="s">
        <v>12</v>
      </c>
      <c r="L1068" s="211">
        <v>3</v>
      </c>
      <c r="M1068" s="172" t="s">
        <v>19</v>
      </c>
      <c r="N1068" s="147"/>
      <c r="O1068" s="147"/>
      <c r="P1068" s="274">
        <v>41</v>
      </c>
      <c r="Q1068" s="164" t="s">
        <v>621</v>
      </c>
      <c r="R1068" s="103"/>
      <c r="S1068" s="103"/>
      <c r="T1068" s="103"/>
      <c r="U1068" s="115"/>
      <c r="V1068" s="115"/>
      <c r="W1068" s="115"/>
      <c r="X1068" s="103"/>
      <c r="Y1068" s="103"/>
      <c r="Z1068" s="169"/>
      <c r="AA1068" s="103"/>
      <c r="AB1068" s="103"/>
      <c r="AC1068" s="23"/>
      <c r="AD1068" s="23"/>
      <c r="AE1068" s="169"/>
      <c r="AF1068" s="169"/>
      <c r="AG1068" s="169"/>
      <c r="AH1068" s="169"/>
      <c r="AI1068" s="169"/>
      <c r="AJ1068" s="176"/>
      <c r="AK1068" s="169"/>
      <c r="AL1068" s="169"/>
      <c r="AM1068" s="223">
        <v>0</v>
      </c>
      <c r="AN1068" s="223">
        <v>959</v>
      </c>
      <c r="AO1068" s="223">
        <v>959</v>
      </c>
      <c r="AP1068" s="223">
        <v>959</v>
      </c>
      <c r="AQ1068" s="223">
        <v>959</v>
      </c>
      <c r="AR1068" s="239">
        <v>1500</v>
      </c>
      <c r="AS1068" s="223">
        <v>959</v>
      </c>
      <c r="AT1068" s="223">
        <v>1500</v>
      </c>
      <c r="AU1068" s="607">
        <v>1767</v>
      </c>
      <c r="AV1068" s="223">
        <v>735.9</v>
      </c>
      <c r="AW1068" s="689">
        <v>100</v>
      </c>
      <c r="AX1068" s="223">
        <v>36.9</v>
      </c>
      <c r="AY1068" s="607">
        <v>500</v>
      </c>
      <c r="AZ1068" s="223">
        <v>1000</v>
      </c>
      <c r="BA1068" s="223">
        <v>500</v>
      </c>
      <c r="BB1068" s="223">
        <v>500</v>
      </c>
      <c r="BC1068" s="607">
        <v>500</v>
      </c>
      <c r="BD1068" s="607"/>
      <c r="BE1068" s="731">
        <f t="shared" si="339"/>
        <v>0</v>
      </c>
      <c r="BF1068" s="822"/>
      <c r="BG1068" s="234">
        <v>500</v>
      </c>
      <c r="BH1068" s="234">
        <v>500</v>
      </c>
    </row>
    <row r="1069" spans="1:60" s="96" customFormat="1" ht="15.75" customHeight="1">
      <c r="A1069" s="12">
        <v>10</v>
      </c>
      <c r="B1069" s="13">
        <v>1</v>
      </c>
      <c r="C1069" s="13"/>
      <c r="D1069" s="11" t="s">
        <v>3</v>
      </c>
      <c r="E1069" s="189">
        <v>564</v>
      </c>
      <c r="F1069" s="10" t="s">
        <v>83</v>
      </c>
      <c r="G1069" s="11" t="s">
        <v>6</v>
      </c>
      <c r="H1069" s="11" t="s">
        <v>2</v>
      </c>
      <c r="I1069" s="11"/>
      <c r="J1069" s="10" t="s">
        <v>6</v>
      </c>
      <c r="K1069" s="11" t="s">
        <v>12</v>
      </c>
      <c r="L1069" s="11" t="s">
        <v>12</v>
      </c>
      <c r="M1069" s="11" t="s">
        <v>32</v>
      </c>
      <c r="N1069" s="11"/>
      <c r="O1069" s="11"/>
      <c r="P1069" s="22" t="s">
        <v>7</v>
      </c>
      <c r="Q1069" s="79" t="s">
        <v>582</v>
      </c>
      <c r="R1069" s="32">
        <v>150</v>
      </c>
      <c r="S1069" s="32">
        <v>0</v>
      </c>
      <c r="T1069" s="33">
        <v>150</v>
      </c>
      <c r="U1069" s="34">
        <v>-112.82</v>
      </c>
      <c r="V1069" s="34">
        <v>44.76</v>
      </c>
      <c r="W1069" s="143">
        <f t="shared" si="338"/>
        <v>0.2984</v>
      </c>
      <c r="X1069" s="32"/>
      <c r="Y1069" s="32">
        <v>200</v>
      </c>
      <c r="Z1069" s="32">
        <v>200</v>
      </c>
      <c r="AA1069" s="32">
        <v>150</v>
      </c>
      <c r="AB1069" s="32">
        <v>150</v>
      </c>
      <c r="AC1069" s="4"/>
      <c r="AD1069" s="4"/>
      <c r="AE1069" s="32"/>
      <c r="AF1069" s="32">
        <v>112.82</v>
      </c>
      <c r="AG1069" s="32">
        <f>Z1069+AE1069</f>
        <v>200</v>
      </c>
      <c r="AH1069" s="32">
        <v>436.52</v>
      </c>
      <c r="AI1069" s="32">
        <v>806.95</v>
      </c>
      <c r="AJ1069" s="67">
        <f>AG1069</f>
        <v>200</v>
      </c>
      <c r="AK1069" s="32">
        <v>100</v>
      </c>
      <c r="AL1069" s="32">
        <v>81.62</v>
      </c>
      <c r="AM1069" s="32">
        <v>100</v>
      </c>
      <c r="AN1069" s="32">
        <v>600</v>
      </c>
      <c r="AO1069" s="32">
        <v>600</v>
      </c>
      <c r="AP1069" s="32">
        <v>600</v>
      </c>
      <c r="AQ1069" s="32">
        <v>600</v>
      </c>
      <c r="AR1069" s="67">
        <v>600</v>
      </c>
      <c r="AS1069" s="32">
        <v>369.32</v>
      </c>
      <c r="AT1069" s="32">
        <v>200</v>
      </c>
      <c r="AU1069" s="234">
        <v>215</v>
      </c>
      <c r="AV1069" s="32">
        <v>149.43</v>
      </c>
      <c r="AW1069" s="682">
        <v>29.9</v>
      </c>
      <c r="AX1069" s="32">
        <v>118.95</v>
      </c>
      <c r="AY1069" s="234">
        <v>500</v>
      </c>
      <c r="AZ1069" s="32">
        <v>1000</v>
      </c>
      <c r="BA1069" s="32">
        <v>500</v>
      </c>
      <c r="BB1069" s="32">
        <v>500</v>
      </c>
      <c r="BC1069" s="234">
        <v>500</v>
      </c>
      <c r="BD1069" s="234">
        <v>216.48</v>
      </c>
      <c r="BE1069" s="731">
        <f t="shared" si="339"/>
        <v>43.29599999999999</v>
      </c>
      <c r="BF1069" s="822">
        <v>300</v>
      </c>
      <c r="BG1069" s="33">
        <v>300</v>
      </c>
      <c r="BH1069" s="234">
        <v>300</v>
      </c>
    </row>
    <row r="1070" spans="1:60" s="17" customFormat="1" ht="15.75" customHeight="1">
      <c r="A1070" s="12"/>
      <c r="B1070" s="13"/>
      <c r="C1070" s="13"/>
      <c r="D1070" s="11"/>
      <c r="E1070" s="388">
        <v>565</v>
      </c>
      <c r="F1070" s="144" t="s">
        <v>83</v>
      </c>
      <c r="G1070" s="154">
        <v>6</v>
      </c>
      <c r="H1070" s="154">
        <v>0</v>
      </c>
      <c r="I1070" s="11"/>
      <c r="J1070" s="206">
        <v>6</v>
      </c>
      <c r="K1070" s="154">
        <v>3</v>
      </c>
      <c r="L1070" s="154">
        <v>3</v>
      </c>
      <c r="M1070" s="144" t="s">
        <v>35</v>
      </c>
      <c r="N1070" s="11"/>
      <c r="O1070" s="11"/>
      <c r="P1070" s="182">
        <v>41</v>
      </c>
      <c r="Q1070" s="79" t="s">
        <v>654</v>
      </c>
      <c r="R1070" s="32"/>
      <c r="S1070" s="32"/>
      <c r="T1070" s="33"/>
      <c r="U1070" s="34"/>
      <c r="V1070" s="34"/>
      <c r="W1070" s="143"/>
      <c r="X1070" s="32"/>
      <c r="Y1070" s="32"/>
      <c r="Z1070" s="32"/>
      <c r="AA1070" s="32"/>
      <c r="AB1070" s="32"/>
      <c r="AC1070" s="4"/>
      <c r="AD1070" s="4"/>
      <c r="AE1070" s="32"/>
      <c r="AF1070" s="32"/>
      <c r="AG1070" s="32"/>
      <c r="AH1070" s="32"/>
      <c r="AI1070" s="32"/>
      <c r="AJ1070" s="67"/>
      <c r="AK1070" s="32"/>
      <c r="AL1070" s="32"/>
      <c r="AM1070" s="32"/>
      <c r="AN1070" s="32"/>
      <c r="AO1070" s="32"/>
      <c r="AP1070" s="32"/>
      <c r="AQ1070" s="32"/>
      <c r="AR1070" s="67">
        <v>0</v>
      </c>
      <c r="AS1070" s="32"/>
      <c r="AT1070" s="32">
        <v>542</v>
      </c>
      <c r="AU1070" s="234">
        <v>359</v>
      </c>
      <c r="AV1070" s="32">
        <v>138.58</v>
      </c>
      <c r="AW1070" s="682">
        <v>95.6</v>
      </c>
      <c r="AX1070" s="32">
        <v>0</v>
      </c>
      <c r="AY1070" s="234">
        <v>145</v>
      </c>
      <c r="AZ1070" s="32">
        <v>292</v>
      </c>
      <c r="BA1070" s="32">
        <v>145</v>
      </c>
      <c r="BB1070" s="32">
        <v>145</v>
      </c>
      <c r="BC1070" s="234">
        <v>145</v>
      </c>
      <c r="BD1070" s="234">
        <v>143</v>
      </c>
      <c r="BE1070" s="731">
        <f t="shared" si="339"/>
        <v>98.62068965517241</v>
      </c>
      <c r="BF1070" s="822">
        <v>406</v>
      </c>
      <c r="BG1070" s="33">
        <v>213</v>
      </c>
      <c r="BH1070" s="234">
        <v>371</v>
      </c>
    </row>
    <row r="1071" spans="1:60" s="1" customFormat="1" ht="15.75">
      <c r="A1071" s="12">
        <v>10</v>
      </c>
      <c r="B1071" s="13">
        <v>1</v>
      </c>
      <c r="C1071" s="13"/>
      <c r="D1071" s="11" t="s">
        <v>3</v>
      </c>
      <c r="E1071" s="189">
        <v>566</v>
      </c>
      <c r="F1071" s="10" t="s">
        <v>83</v>
      </c>
      <c r="G1071" s="11" t="s">
        <v>6</v>
      </c>
      <c r="H1071" s="11" t="s">
        <v>2</v>
      </c>
      <c r="I1071" s="11"/>
      <c r="J1071" s="10" t="s">
        <v>6</v>
      </c>
      <c r="K1071" s="11" t="s">
        <v>12</v>
      </c>
      <c r="L1071" s="11" t="s">
        <v>39</v>
      </c>
      <c r="M1071" s="11" t="s">
        <v>13</v>
      </c>
      <c r="N1071" s="11"/>
      <c r="O1071" s="11"/>
      <c r="P1071" s="22" t="s">
        <v>7</v>
      </c>
      <c r="Q1071" s="79" t="s">
        <v>303</v>
      </c>
      <c r="R1071" s="32">
        <v>520</v>
      </c>
      <c r="S1071" s="32">
        <v>0</v>
      </c>
      <c r="T1071" s="33">
        <v>520</v>
      </c>
      <c r="U1071" s="34">
        <v>-514.16</v>
      </c>
      <c r="V1071" s="34">
        <v>287.44</v>
      </c>
      <c r="W1071" s="143">
        <f t="shared" si="338"/>
        <v>0.5527692307692308</v>
      </c>
      <c r="X1071" s="32"/>
      <c r="Y1071" s="32">
        <v>520</v>
      </c>
      <c r="Z1071" s="32">
        <v>520</v>
      </c>
      <c r="AA1071" s="32">
        <v>520</v>
      </c>
      <c r="AB1071" s="32">
        <v>520</v>
      </c>
      <c r="AC1071" s="4"/>
      <c r="AD1071" s="4"/>
      <c r="AE1071" s="32"/>
      <c r="AF1071" s="32">
        <v>514.16</v>
      </c>
      <c r="AG1071" s="32">
        <f>Z1071+AE1071</f>
        <v>520</v>
      </c>
      <c r="AH1071" s="32">
        <v>526.28</v>
      </c>
      <c r="AI1071" s="32">
        <v>462.21</v>
      </c>
      <c r="AJ1071" s="67">
        <f>AG1071</f>
        <v>520</v>
      </c>
      <c r="AK1071" s="32">
        <f>AJ1071</f>
        <v>520</v>
      </c>
      <c r="AL1071" s="32">
        <v>501.98</v>
      </c>
      <c r="AM1071" s="32">
        <v>500</v>
      </c>
      <c r="AN1071" s="32">
        <v>500</v>
      </c>
      <c r="AO1071" s="32">
        <v>500</v>
      </c>
      <c r="AP1071" s="32">
        <v>500</v>
      </c>
      <c r="AQ1071" s="32">
        <v>600</v>
      </c>
      <c r="AR1071" s="67">
        <v>800</v>
      </c>
      <c r="AS1071" s="32">
        <v>599.56</v>
      </c>
      <c r="AT1071" s="32">
        <v>800</v>
      </c>
      <c r="AU1071" s="234">
        <v>751</v>
      </c>
      <c r="AV1071" s="32">
        <v>548.88</v>
      </c>
      <c r="AW1071" s="682">
        <v>68.6</v>
      </c>
      <c r="AX1071" s="32">
        <v>423.09</v>
      </c>
      <c r="AY1071" s="234">
        <v>800</v>
      </c>
      <c r="AZ1071" s="32">
        <v>800</v>
      </c>
      <c r="BA1071" s="32">
        <v>800</v>
      </c>
      <c r="BB1071" s="32">
        <v>800</v>
      </c>
      <c r="BC1071" s="234">
        <v>800</v>
      </c>
      <c r="BD1071" s="234">
        <v>548.54</v>
      </c>
      <c r="BE1071" s="731">
        <f t="shared" si="339"/>
        <v>68.5675</v>
      </c>
      <c r="BF1071" s="822">
        <v>700</v>
      </c>
      <c r="BG1071" s="33">
        <v>700</v>
      </c>
      <c r="BH1071" s="234">
        <v>700</v>
      </c>
    </row>
    <row r="1072" spans="1:60" s="1" customFormat="1" ht="15.75" customHeight="1">
      <c r="A1072" s="12"/>
      <c r="B1072" s="13"/>
      <c r="C1072" s="13"/>
      <c r="D1072" s="11"/>
      <c r="E1072" s="388">
        <v>567</v>
      </c>
      <c r="F1072" s="10" t="s">
        <v>83</v>
      </c>
      <c r="G1072" s="11" t="s">
        <v>6</v>
      </c>
      <c r="H1072" s="11" t="s">
        <v>2</v>
      </c>
      <c r="I1072" s="11"/>
      <c r="J1072" s="10" t="s">
        <v>6</v>
      </c>
      <c r="K1072" s="11" t="s">
        <v>12</v>
      </c>
      <c r="L1072" s="11" t="s">
        <v>39</v>
      </c>
      <c r="M1072" s="144" t="s">
        <v>17</v>
      </c>
      <c r="N1072" s="11"/>
      <c r="O1072" s="11"/>
      <c r="P1072" s="22" t="s">
        <v>7</v>
      </c>
      <c r="Q1072" s="79" t="s">
        <v>883</v>
      </c>
      <c r="R1072" s="32"/>
      <c r="S1072" s="32"/>
      <c r="T1072" s="33"/>
      <c r="U1072" s="34"/>
      <c r="V1072" s="34"/>
      <c r="W1072" s="143"/>
      <c r="X1072" s="32"/>
      <c r="Y1072" s="32"/>
      <c r="Z1072" s="32"/>
      <c r="AA1072" s="32"/>
      <c r="AB1072" s="32"/>
      <c r="AC1072" s="4"/>
      <c r="AD1072" s="4"/>
      <c r="AE1072" s="32"/>
      <c r="AF1072" s="32"/>
      <c r="AG1072" s="32"/>
      <c r="AH1072" s="32"/>
      <c r="AI1072" s="32"/>
      <c r="AJ1072" s="67"/>
      <c r="AK1072" s="32"/>
      <c r="AL1072" s="32"/>
      <c r="AM1072" s="32">
        <v>0</v>
      </c>
      <c r="AN1072" s="32">
        <v>0</v>
      </c>
      <c r="AO1072" s="32">
        <v>69</v>
      </c>
      <c r="AP1072" s="32">
        <v>87</v>
      </c>
      <c r="AQ1072" s="32">
        <v>87</v>
      </c>
      <c r="AR1072" s="67">
        <v>207</v>
      </c>
      <c r="AS1072" s="32">
        <v>51.78</v>
      </c>
      <c r="AT1072" s="32">
        <v>207</v>
      </c>
      <c r="AU1072" s="234">
        <v>207</v>
      </c>
      <c r="AV1072" s="32">
        <v>207.12</v>
      </c>
      <c r="AW1072" s="682">
        <v>99.6</v>
      </c>
      <c r="AX1072" s="32">
        <v>138.08</v>
      </c>
      <c r="AY1072" s="234">
        <v>207</v>
      </c>
      <c r="AZ1072" s="32">
        <v>155</v>
      </c>
      <c r="BA1072" s="32">
        <v>0</v>
      </c>
      <c r="BB1072" s="32">
        <v>0</v>
      </c>
      <c r="BC1072" s="234">
        <v>207</v>
      </c>
      <c r="BD1072" s="234">
        <v>155.34</v>
      </c>
      <c r="BE1072" s="731">
        <f t="shared" si="339"/>
        <v>75.04347826086956</v>
      </c>
      <c r="BF1072" s="851">
        <v>46</v>
      </c>
      <c r="BG1072" s="607">
        <v>46</v>
      </c>
      <c r="BH1072" s="234">
        <v>46</v>
      </c>
    </row>
    <row r="1073" spans="1:60" s="1" customFormat="1" ht="30">
      <c r="A1073" s="159">
        <v>10</v>
      </c>
      <c r="B1073" s="160">
        <v>1</v>
      </c>
      <c r="C1073" s="160"/>
      <c r="D1073" s="147" t="s">
        <v>3</v>
      </c>
      <c r="E1073" s="189">
        <v>568</v>
      </c>
      <c r="F1073" s="146" t="s">
        <v>83</v>
      </c>
      <c r="G1073" s="147" t="s">
        <v>6</v>
      </c>
      <c r="H1073" s="147" t="s">
        <v>2</v>
      </c>
      <c r="I1073" s="147"/>
      <c r="J1073" s="146" t="s">
        <v>6</v>
      </c>
      <c r="K1073" s="147" t="s">
        <v>12</v>
      </c>
      <c r="L1073" s="147" t="s">
        <v>8</v>
      </c>
      <c r="M1073" s="147" t="s">
        <v>19</v>
      </c>
      <c r="N1073" s="147"/>
      <c r="O1073" s="147"/>
      <c r="P1073" s="148" t="s">
        <v>7</v>
      </c>
      <c r="Q1073" s="79" t="s">
        <v>625</v>
      </c>
      <c r="R1073" s="32">
        <v>200</v>
      </c>
      <c r="S1073" s="32">
        <v>0</v>
      </c>
      <c r="T1073" s="32">
        <v>240</v>
      </c>
      <c r="U1073" s="34">
        <v>-634.2</v>
      </c>
      <c r="V1073" s="34">
        <v>238.03</v>
      </c>
      <c r="W1073" s="143">
        <f t="shared" si="338"/>
        <v>0.9917916666666666</v>
      </c>
      <c r="X1073" s="32"/>
      <c r="Y1073" s="32">
        <v>200</v>
      </c>
      <c r="Z1073" s="32">
        <v>200</v>
      </c>
      <c r="AA1073" s="32">
        <v>200</v>
      </c>
      <c r="AB1073" s="32">
        <v>200</v>
      </c>
      <c r="AC1073" s="23"/>
      <c r="AD1073" s="23"/>
      <c r="AE1073" s="32"/>
      <c r="AF1073" s="32">
        <v>634.2</v>
      </c>
      <c r="AG1073" s="32">
        <f>Z1073+AE1073</f>
        <v>200</v>
      </c>
      <c r="AH1073" s="32">
        <v>236.51</v>
      </c>
      <c r="AI1073" s="32">
        <v>359.96</v>
      </c>
      <c r="AJ1073" s="67">
        <f>AG1073</f>
        <v>200</v>
      </c>
      <c r="AK1073" s="32">
        <v>690</v>
      </c>
      <c r="AL1073" s="32">
        <v>689.9</v>
      </c>
      <c r="AM1073" s="32">
        <v>700</v>
      </c>
      <c r="AN1073" s="32">
        <v>700</v>
      </c>
      <c r="AO1073" s="32">
        <v>700</v>
      </c>
      <c r="AP1073" s="32">
        <v>700</v>
      </c>
      <c r="AQ1073" s="32">
        <v>700</v>
      </c>
      <c r="AR1073" s="67">
        <v>700</v>
      </c>
      <c r="AS1073" s="32">
        <v>263.46</v>
      </c>
      <c r="AT1073" s="32">
        <v>700</v>
      </c>
      <c r="AU1073" s="234">
        <v>271.2</v>
      </c>
      <c r="AV1073" s="32">
        <v>508.87</v>
      </c>
      <c r="AW1073" s="682">
        <v>77.6</v>
      </c>
      <c r="AX1073" s="32">
        <v>195.87</v>
      </c>
      <c r="AY1073" s="234">
        <v>1500</v>
      </c>
      <c r="AZ1073" s="32">
        <v>500</v>
      </c>
      <c r="BA1073" s="32">
        <v>1500</v>
      </c>
      <c r="BB1073" s="32">
        <v>1500</v>
      </c>
      <c r="BC1073" s="234">
        <v>556</v>
      </c>
      <c r="BD1073" s="234">
        <v>440.2</v>
      </c>
      <c r="BE1073" s="731">
        <f t="shared" si="339"/>
        <v>79.17266187050359</v>
      </c>
      <c r="BF1073" s="822">
        <v>500</v>
      </c>
      <c r="BG1073" s="234">
        <v>1000</v>
      </c>
      <c r="BH1073" s="234">
        <v>1000</v>
      </c>
    </row>
    <row r="1074" spans="1:60" s="1" customFormat="1" ht="30">
      <c r="A1074" s="159"/>
      <c r="B1074" s="160"/>
      <c r="C1074" s="160"/>
      <c r="D1074" s="147"/>
      <c r="E1074" s="388">
        <v>569</v>
      </c>
      <c r="F1074" s="220" t="s">
        <v>83</v>
      </c>
      <c r="G1074" s="211">
        <v>6</v>
      </c>
      <c r="H1074" s="211">
        <v>0</v>
      </c>
      <c r="I1074" s="147"/>
      <c r="J1074" s="275">
        <v>6</v>
      </c>
      <c r="K1074" s="211">
        <v>3</v>
      </c>
      <c r="L1074" s="211">
        <v>7</v>
      </c>
      <c r="M1074" s="172" t="s">
        <v>19</v>
      </c>
      <c r="N1074" s="147"/>
      <c r="O1074" s="147"/>
      <c r="P1074" s="274">
        <v>41</v>
      </c>
      <c r="Q1074" s="79" t="s">
        <v>837</v>
      </c>
      <c r="R1074" s="32"/>
      <c r="S1074" s="32"/>
      <c r="T1074" s="32"/>
      <c r="U1074" s="34"/>
      <c r="V1074" s="34"/>
      <c r="W1074" s="143"/>
      <c r="X1074" s="32"/>
      <c r="Y1074" s="32"/>
      <c r="Z1074" s="32"/>
      <c r="AA1074" s="32"/>
      <c r="AB1074" s="32"/>
      <c r="AC1074" s="23"/>
      <c r="AD1074" s="23"/>
      <c r="AE1074" s="32"/>
      <c r="AF1074" s="32"/>
      <c r="AG1074" s="32"/>
      <c r="AH1074" s="32"/>
      <c r="AI1074" s="32"/>
      <c r="AJ1074" s="67"/>
      <c r="AK1074" s="32"/>
      <c r="AL1074" s="32"/>
      <c r="AM1074" s="32"/>
      <c r="AN1074" s="32"/>
      <c r="AO1074" s="32"/>
      <c r="AP1074" s="32"/>
      <c r="AQ1074" s="32"/>
      <c r="AR1074" s="67"/>
      <c r="AS1074" s="32"/>
      <c r="AT1074" s="32"/>
      <c r="AU1074" s="234"/>
      <c r="AV1074" s="32"/>
      <c r="AW1074" s="682"/>
      <c r="AX1074" s="32"/>
      <c r="AY1074" s="234"/>
      <c r="AZ1074" s="32"/>
      <c r="BA1074" s="32"/>
      <c r="BB1074" s="32"/>
      <c r="BC1074" s="234"/>
      <c r="BD1074" s="234"/>
      <c r="BE1074" s="731"/>
      <c r="BF1074" s="822"/>
      <c r="BG1074" s="234"/>
      <c r="BH1074" s="234"/>
    </row>
    <row r="1075" spans="1:60" s="1" customFormat="1" ht="30">
      <c r="A1075" s="159"/>
      <c r="B1075" s="160"/>
      <c r="C1075" s="160"/>
      <c r="D1075" s="147"/>
      <c r="E1075" s="189">
        <v>570</v>
      </c>
      <c r="F1075" s="220" t="s">
        <v>83</v>
      </c>
      <c r="G1075" s="211">
        <v>6</v>
      </c>
      <c r="H1075" s="211">
        <v>0</v>
      </c>
      <c r="I1075" s="147"/>
      <c r="J1075" s="275">
        <v>6</v>
      </c>
      <c r="K1075" s="211">
        <v>3</v>
      </c>
      <c r="L1075" s="211">
        <v>7</v>
      </c>
      <c r="M1075" s="172" t="s">
        <v>19</v>
      </c>
      <c r="N1075" s="147">
        <v>6</v>
      </c>
      <c r="O1075" s="147"/>
      <c r="P1075" s="274">
        <v>41</v>
      </c>
      <c r="Q1075" s="79" t="s">
        <v>835</v>
      </c>
      <c r="R1075" s="32"/>
      <c r="S1075" s="32"/>
      <c r="T1075" s="32"/>
      <c r="U1075" s="34"/>
      <c r="V1075" s="34"/>
      <c r="W1075" s="143"/>
      <c r="X1075" s="32"/>
      <c r="Y1075" s="32"/>
      <c r="Z1075" s="32"/>
      <c r="AA1075" s="32"/>
      <c r="AB1075" s="32"/>
      <c r="AC1075" s="23"/>
      <c r="AD1075" s="23"/>
      <c r="AE1075" s="32"/>
      <c r="AF1075" s="32"/>
      <c r="AG1075" s="32"/>
      <c r="AH1075" s="32"/>
      <c r="AI1075" s="32"/>
      <c r="AJ1075" s="67"/>
      <c r="AK1075" s="32"/>
      <c r="AL1075" s="32"/>
      <c r="AM1075" s="32"/>
      <c r="AN1075" s="32"/>
      <c r="AO1075" s="32"/>
      <c r="AP1075" s="32"/>
      <c r="AQ1075" s="32"/>
      <c r="AR1075" s="67">
        <v>0</v>
      </c>
      <c r="AS1075" s="32"/>
      <c r="AT1075" s="32">
        <v>1500</v>
      </c>
      <c r="AU1075" s="32"/>
      <c r="AV1075" s="32"/>
      <c r="AW1075" s="682"/>
      <c r="AX1075" s="32"/>
      <c r="AY1075" s="234"/>
      <c r="AZ1075" s="32"/>
      <c r="BA1075" s="32"/>
      <c r="BB1075" s="32"/>
      <c r="BC1075" s="234">
        <v>1678</v>
      </c>
      <c r="BD1075" s="234">
        <v>144</v>
      </c>
      <c r="BE1075" s="731">
        <f t="shared" si="339"/>
        <v>8.581644815256258</v>
      </c>
      <c r="BF1075" s="822"/>
      <c r="BG1075" s="234"/>
      <c r="BH1075" s="234"/>
    </row>
    <row r="1076" spans="1:60" s="1" customFormat="1" ht="15.75">
      <c r="A1076" s="159"/>
      <c r="B1076" s="160"/>
      <c r="C1076" s="160"/>
      <c r="D1076" s="147"/>
      <c r="E1076" s="388">
        <v>571</v>
      </c>
      <c r="F1076" s="220" t="s">
        <v>83</v>
      </c>
      <c r="G1076" s="211">
        <v>6</v>
      </c>
      <c r="H1076" s="211">
        <v>0</v>
      </c>
      <c r="I1076" s="147"/>
      <c r="J1076" s="275">
        <v>6</v>
      </c>
      <c r="K1076" s="211">
        <v>3</v>
      </c>
      <c r="L1076" s="211">
        <v>7</v>
      </c>
      <c r="M1076" s="172" t="s">
        <v>32</v>
      </c>
      <c r="N1076" s="147"/>
      <c r="O1076" s="147"/>
      <c r="P1076" s="274">
        <v>41</v>
      </c>
      <c r="Q1076" s="79" t="s">
        <v>674</v>
      </c>
      <c r="R1076" s="32"/>
      <c r="S1076" s="32"/>
      <c r="T1076" s="32"/>
      <c r="U1076" s="34"/>
      <c r="V1076" s="34"/>
      <c r="W1076" s="143"/>
      <c r="X1076" s="32"/>
      <c r="Y1076" s="32"/>
      <c r="Z1076" s="32"/>
      <c r="AA1076" s="32"/>
      <c r="AB1076" s="32"/>
      <c r="AC1076" s="23"/>
      <c r="AD1076" s="23"/>
      <c r="AE1076" s="32"/>
      <c r="AF1076" s="32"/>
      <c r="AG1076" s="32"/>
      <c r="AH1076" s="32"/>
      <c r="AI1076" s="32"/>
      <c r="AJ1076" s="67"/>
      <c r="AK1076" s="32"/>
      <c r="AL1076" s="32"/>
      <c r="AM1076" s="32"/>
      <c r="AN1076" s="32"/>
      <c r="AO1076" s="32"/>
      <c r="AP1076" s="32"/>
      <c r="AQ1076" s="32"/>
      <c r="AR1076" s="67"/>
      <c r="AS1076" s="32"/>
      <c r="AT1076" s="32"/>
      <c r="AU1076" s="32">
        <v>20</v>
      </c>
      <c r="AV1076" s="32"/>
      <c r="AW1076" s="682">
        <v>0</v>
      </c>
      <c r="AX1076" s="32">
        <v>0</v>
      </c>
      <c r="AY1076" s="234">
        <v>20</v>
      </c>
      <c r="AZ1076" s="32">
        <v>20</v>
      </c>
      <c r="BA1076" s="32">
        <v>20</v>
      </c>
      <c r="BB1076" s="32">
        <v>20</v>
      </c>
      <c r="BC1076" s="234">
        <v>20</v>
      </c>
      <c r="BD1076" s="234"/>
      <c r="BE1076" s="731">
        <f t="shared" si="339"/>
        <v>0</v>
      </c>
      <c r="BF1076" s="822"/>
      <c r="BG1076" s="234"/>
      <c r="BH1076" s="234"/>
    </row>
    <row r="1077" spans="1:60" s="507" customFormat="1" ht="15.75" hidden="1">
      <c r="A1077" s="159">
        <v>10</v>
      </c>
      <c r="B1077" s="160">
        <v>1</v>
      </c>
      <c r="C1077" s="160"/>
      <c r="D1077" s="147" t="s">
        <v>3</v>
      </c>
      <c r="E1077" s="189">
        <v>572</v>
      </c>
      <c r="F1077" s="146" t="s">
        <v>83</v>
      </c>
      <c r="G1077" s="147" t="s">
        <v>6</v>
      </c>
      <c r="H1077" s="147" t="s">
        <v>2</v>
      </c>
      <c r="I1077" s="147"/>
      <c r="J1077" s="146" t="s">
        <v>6</v>
      </c>
      <c r="K1077" s="147" t="s">
        <v>12</v>
      </c>
      <c r="L1077" s="147" t="s">
        <v>24</v>
      </c>
      <c r="M1077" s="147" t="s">
        <v>56</v>
      </c>
      <c r="N1077" s="147"/>
      <c r="O1077" s="147"/>
      <c r="P1077" s="148" t="s">
        <v>7</v>
      </c>
      <c r="Q1077" s="79" t="s">
        <v>178</v>
      </c>
      <c r="R1077" s="32">
        <v>44</v>
      </c>
      <c r="S1077" s="32">
        <v>0</v>
      </c>
      <c r="T1077" s="32">
        <v>44</v>
      </c>
      <c r="U1077" s="34">
        <v>-43.55</v>
      </c>
      <c r="V1077" s="34">
        <v>43.55</v>
      </c>
      <c r="W1077" s="143">
        <f t="shared" si="338"/>
        <v>0.9897727272727272</v>
      </c>
      <c r="X1077" s="32"/>
      <c r="Y1077" s="32">
        <v>44</v>
      </c>
      <c r="Z1077" s="32">
        <v>44</v>
      </c>
      <c r="AA1077" s="32">
        <v>44</v>
      </c>
      <c r="AB1077" s="32">
        <v>44</v>
      </c>
      <c r="AC1077" s="23"/>
      <c r="AD1077" s="23"/>
      <c r="AE1077" s="32"/>
      <c r="AF1077" s="32">
        <v>43.55</v>
      </c>
      <c r="AG1077" s="32">
        <f>Z1077+AE1077</f>
        <v>44</v>
      </c>
      <c r="AH1077" s="32">
        <v>72.83</v>
      </c>
      <c r="AI1077" s="32">
        <v>43.55</v>
      </c>
      <c r="AJ1077" s="67">
        <v>73</v>
      </c>
      <c r="AK1077" s="32">
        <f>AJ1077</f>
        <v>73</v>
      </c>
      <c r="AL1077" s="32">
        <v>43.55</v>
      </c>
      <c r="AM1077" s="32">
        <v>60</v>
      </c>
      <c r="AN1077" s="32">
        <v>60</v>
      </c>
      <c r="AO1077" s="32">
        <v>60</v>
      </c>
      <c r="AP1077" s="32">
        <v>60</v>
      </c>
      <c r="AQ1077" s="32">
        <v>60</v>
      </c>
      <c r="AR1077" s="67">
        <v>60</v>
      </c>
      <c r="AS1077" s="32"/>
      <c r="AT1077" s="32">
        <v>60</v>
      </c>
      <c r="AU1077" s="32"/>
      <c r="AV1077" s="32"/>
      <c r="AW1077" s="682"/>
      <c r="AX1077" s="32"/>
      <c r="AY1077" s="234"/>
      <c r="AZ1077" s="32"/>
      <c r="BA1077" s="32"/>
      <c r="BB1077" s="32"/>
      <c r="BC1077" s="234"/>
      <c r="BD1077" s="234"/>
      <c r="BE1077" s="731" t="e">
        <f t="shared" si="339"/>
        <v>#DIV/0!</v>
      </c>
      <c r="BF1077" s="822"/>
      <c r="BG1077" s="33"/>
      <c r="BH1077" s="234"/>
    </row>
    <row r="1078" spans="1:60" s="1" customFormat="1" ht="30">
      <c r="A1078" s="13"/>
      <c r="B1078" s="13"/>
      <c r="C1078" s="13"/>
      <c r="D1078" s="13"/>
      <c r="E1078" s="388">
        <v>573</v>
      </c>
      <c r="F1078" s="11" t="s">
        <v>83</v>
      </c>
      <c r="G1078" s="11" t="s">
        <v>6</v>
      </c>
      <c r="H1078" s="11" t="s">
        <v>2</v>
      </c>
      <c r="I1078" s="11"/>
      <c r="J1078" s="206">
        <v>6</v>
      </c>
      <c r="K1078" s="154">
        <v>3</v>
      </c>
      <c r="L1078" s="154">
        <v>7</v>
      </c>
      <c r="M1078" s="144" t="s">
        <v>585</v>
      </c>
      <c r="N1078" s="11"/>
      <c r="O1078" s="11"/>
      <c r="P1078" s="182">
        <v>41</v>
      </c>
      <c r="Q1078" s="79" t="s">
        <v>586</v>
      </c>
      <c r="R1078" s="32"/>
      <c r="S1078" s="32"/>
      <c r="T1078" s="33"/>
      <c r="U1078" s="34"/>
      <c r="V1078" s="34"/>
      <c r="W1078" s="143"/>
      <c r="X1078" s="32"/>
      <c r="Y1078" s="32"/>
      <c r="Z1078" s="32"/>
      <c r="AA1078" s="32"/>
      <c r="AB1078" s="32"/>
      <c r="AC1078" s="4"/>
      <c r="AD1078" s="4"/>
      <c r="AE1078" s="32"/>
      <c r="AF1078" s="32"/>
      <c r="AG1078" s="32"/>
      <c r="AH1078" s="32"/>
      <c r="AI1078" s="32"/>
      <c r="AJ1078" s="67"/>
      <c r="AK1078" s="32"/>
      <c r="AL1078" s="32"/>
      <c r="AM1078" s="32">
        <v>0</v>
      </c>
      <c r="AN1078" s="32">
        <v>0</v>
      </c>
      <c r="AO1078" s="32">
        <v>190</v>
      </c>
      <c r="AP1078" s="32">
        <v>190</v>
      </c>
      <c r="AQ1078" s="32">
        <v>190</v>
      </c>
      <c r="AR1078" s="67">
        <v>0</v>
      </c>
      <c r="AS1078" s="32">
        <v>182.95</v>
      </c>
      <c r="AT1078" s="32"/>
      <c r="AU1078" s="32">
        <v>33.19</v>
      </c>
      <c r="AV1078" s="32"/>
      <c r="AW1078" s="682">
        <v>0</v>
      </c>
      <c r="AX1078" s="32">
        <v>0</v>
      </c>
      <c r="AY1078" s="234"/>
      <c r="AZ1078" s="32">
        <v>100</v>
      </c>
      <c r="BA1078" s="32">
        <v>0</v>
      </c>
      <c r="BB1078" s="32">
        <v>0</v>
      </c>
      <c r="BC1078" s="234"/>
      <c r="BD1078" s="234"/>
      <c r="BE1078" s="731"/>
      <c r="BF1078" s="822"/>
      <c r="BG1078" s="33"/>
      <c r="BH1078" s="234"/>
    </row>
    <row r="1079" spans="1:60" ht="15.75">
      <c r="A1079" s="12">
        <v>10</v>
      </c>
      <c r="B1079" s="13">
        <v>1</v>
      </c>
      <c r="C1079" s="13"/>
      <c r="D1079" s="11" t="s">
        <v>3</v>
      </c>
      <c r="E1079" s="189">
        <v>574</v>
      </c>
      <c r="F1079" s="10" t="s">
        <v>83</v>
      </c>
      <c r="G1079" s="11" t="s">
        <v>6</v>
      </c>
      <c r="H1079" s="11" t="s">
        <v>2</v>
      </c>
      <c r="I1079" s="11"/>
      <c r="J1079" s="10" t="s">
        <v>6</v>
      </c>
      <c r="K1079" s="11" t="s">
        <v>12</v>
      </c>
      <c r="L1079" s="11" t="s">
        <v>24</v>
      </c>
      <c r="M1079" s="11" t="s">
        <v>64</v>
      </c>
      <c r="N1079" s="11"/>
      <c r="O1079" s="11"/>
      <c r="P1079" s="22" t="s">
        <v>7</v>
      </c>
      <c r="Q1079" s="79" t="s">
        <v>725</v>
      </c>
      <c r="R1079" s="32">
        <v>5300</v>
      </c>
      <c r="S1079" s="32">
        <v>1000</v>
      </c>
      <c r="T1079" s="33">
        <v>5300</v>
      </c>
      <c r="U1079" s="34">
        <v>-5067.47</v>
      </c>
      <c r="V1079" s="34">
        <v>3783.5</v>
      </c>
      <c r="W1079" s="143">
        <f t="shared" si="338"/>
        <v>0.7138679245283018</v>
      </c>
      <c r="X1079" s="32">
        <v>300</v>
      </c>
      <c r="Y1079" s="32">
        <v>5500</v>
      </c>
      <c r="Z1079" s="32">
        <v>5500</v>
      </c>
      <c r="AA1079" s="32">
        <v>5500</v>
      </c>
      <c r="AB1079" s="32">
        <v>5500</v>
      </c>
      <c r="AE1079" s="32"/>
      <c r="AF1079" s="32">
        <v>5067.47</v>
      </c>
      <c r="AG1079" s="32">
        <f>Z1079+AE1079</f>
        <v>5500</v>
      </c>
      <c r="AH1079" s="32">
        <v>5435.5</v>
      </c>
      <c r="AI1079" s="32">
        <v>3643.2</v>
      </c>
      <c r="AJ1079" s="67">
        <f>AG1079</f>
        <v>5500</v>
      </c>
      <c r="AK1079" s="32">
        <v>4966</v>
      </c>
      <c r="AL1079" s="32">
        <v>5062.51</v>
      </c>
      <c r="AM1079" s="32">
        <v>5050</v>
      </c>
      <c r="AN1079" s="32">
        <v>5050</v>
      </c>
      <c r="AO1079" s="32">
        <v>5050</v>
      </c>
      <c r="AP1079" s="32">
        <v>5050</v>
      </c>
      <c r="AQ1079" s="32">
        <v>6800</v>
      </c>
      <c r="AR1079" s="67">
        <v>5050</v>
      </c>
      <c r="AS1079" s="32">
        <v>7095.6</v>
      </c>
      <c r="AT1079" s="32">
        <v>5050</v>
      </c>
      <c r="AU1079" s="32">
        <v>7645</v>
      </c>
      <c r="AV1079" s="32">
        <v>6679.3</v>
      </c>
      <c r="AW1079" s="682">
        <v>95.4</v>
      </c>
      <c r="AX1079" s="32">
        <v>3562.5</v>
      </c>
      <c r="AY1079" s="234">
        <v>7000</v>
      </c>
      <c r="AZ1079" s="32">
        <v>7000</v>
      </c>
      <c r="BA1079" s="32">
        <v>7000</v>
      </c>
      <c r="BB1079" s="32">
        <v>7000</v>
      </c>
      <c r="BC1079" s="234">
        <v>7000</v>
      </c>
      <c r="BD1079" s="234">
        <v>6166.25</v>
      </c>
      <c r="BE1079" s="731">
        <f t="shared" si="339"/>
        <v>88.08928571428571</v>
      </c>
      <c r="BF1079" s="822">
        <v>7500</v>
      </c>
      <c r="BG1079" s="33">
        <v>7500</v>
      </c>
      <c r="BH1079" s="234">
        <v>7500</v>
      </c>
    </row>
    <row r="1080" spans="1:60" ht="15.75">
      <c r="A1080" s="12"/>
      <c r="B1080" s="13"/>
      <c r="C1080" s="13"/>
      <c r="D1080" s="11"/>
      <c r="E1080" s="388">
        <v>575</v>
      </c>
      <c r="F1080" s="323" t="s">
        <v>83</v>
      </c>
      <c r="G1080" s="154">
        <v>6</v>
      </c>
      <c r="H1080" s="154">
        <v>0</v>
      </c>
      <c r="I1080" s="13"/>
      <c r="J1080" s="10" t="s">
        <v>6</v>
      </c>
      <c r="K1080" s="11" t="s">
        <v>12</v>
      </c>
      <c r="L1080" s="11" t="s">
        <v>24</v>
      </c>
      <c r="M1080" s="144" t="s">
        <v>717</v>
      </c>
      <c r="N1080" s="11"/>
      <c r="O1080" s="11"/>
      <c r="P1080" s="22" t="s">
        <v>7</v>
      </c>
      <c r="Q1080" s="79" t="s">
        <v>718</v>
      </c>
      <c r="R1080" s="32">
        <v>8530</v>
      </c>
      <c r="S1080" s="32">
        <v>0</v>
      </c>
      <c r="T1080" s="33">
        <v>3730</v>
      </c>
      <c r="U1080" s="34">
        <v>-525.43</v>
      </c>
      <c r="V1080" s="34">
        <v>3134.84</v>
      </c>
      <c r="W1080" s="143">
        <f>V1080/T1080</f>
        <v>0.8404396782841823</v>
      </c>
      <c r="X1080" s="32"/>
      <c r="Y1080" s="32">
        <v>3135</v>
      </c>
      <c r="Z1080" s="32">
        <v>3135</v>
      </c>
      <c r="AA1080" s="32">
        <v>530</v>
      </c>
      <c r="AB1080" s="32">
        <v>530</v>
      </c>
      <c r="AE1080" s="32"/>
      <c r="AF1080" s="32">
        <v>525.43</v>
      </c>
      <c r="AG1080" s="32">
        <f>Z1080+AE1080</f>
        <v>3135</v>
      </c>
      <c r="AH1080" s="32"/>
      <c r="AI1080" s="32"/>
      <c r="AJ1080" s="67"/>
      <c r="AK1080" s="32"/>
      <c r="AL1080" s="32"/>
      <c r="AM1080" s="32">
        <v>140</v>
      </c>
      <c r="AN1080" s="32">
        <v>140</v>
      </c>
      <c r="AO1080" s="32">
        <v>140</v>
      </c>
      <c r="AP1080" s="32">
        <v>140</v>
      </c>
      <c r="AQ1080" s="32">
        <v>174</v>
      </c>
      <c r="AR1080" s="67">
        <v>140</v>
      </c>
      <c r="AS1080" s="32"/>
      <c r="AT1080" s="32"/>
      <c r="AU1080" s="32"/>
      <c r="AV1080" s="32">
        <v>20884</v>
      </c>
      <c r="AW1080" s="682">
        <v>100</v>
      </c>
      <c r="AX1080" s="32">
        <v>10442</v>
      </c>
      <c r="AY1080" s="602">
        <v>20891</v>
      </c>
      <c r="AZ1080" s="32">
        <v>20891</v>
      </c>
      <c r="BA1080" s="196">
        <v>20891</v>
      </c>
      <c r="BB1080" s="196"/>
      <c r="BC1080" s="602">
        <v>20891</v>
      </c>
      <c r="BD1080" s="602">
        <v>15663</v>
      </c>
      <c r="BE1080" s="731">
        <f t="shared" si="339"/>
        <v>74.974869561055</v>
      </c>
      <c r="BF1080" s="822">
        <v>20906</v>
      </c>
      <c r="BG1080" s="33"/>
      <c r="BH1080" s="234"/>
    </row>
    <row r="1081" spans="1:60" s="23" customFormat="1" ht="15.75">
      <c r="A1081" s="35">
        <v>10</v>
      </c>
      <c r="B1081" s="36">
        <v>1</v>
      </c>
      <c r="C1081" s="36"/>
      <c r="D1081" s="37" t="s">
        <v>10</v>
      </c>
      <c r="E1081" s="385">
        <v>576</v>
      </c>
      <c r="F1081" s="350" t="s">
        <v>83</v>
      </c>
      <c r="G1081" s="134" t="s">
        <v>6</v>
      </c>
      <c r="H1081" s="134" t="s">
        <v>2</v>
      </c>
      <c r="I1081" s="134"/>
      <c r="J1081" s="350" t="s">
        <v>6</v>
      </c>
      <c r="K1081" s="134" t="s">
        <v>12</v>
      </c>
      <c r="L1081" s="134"/>
      <c r="M1081" s="134"/>
      <c r="N1081" s="134"/>
      <c r="O1081" s="134"/>
      <c r="P1081" s="355"/>
      <c r="Q1081" s="84" t="s">
        <v>188</v>
      </c>
      <c r="R1081" s="40">
        <f>SUM(R1069:R1079)</f>
        <v>6214</v>
      </c>
      <c r="S1081" s="40">
        <f>SUM(S1069:S1079)</f>
        <v>1000</v>
      </c>
      <c r="T1081" s="40">
        <f>SUM(T1069:T1079)</f>
        <v>6254</v>
      </c>
      <c r="U1081" s="40">
        <f>SUM(U1069:U1079)</f>
        <v>-6372.200000000001</v>
      </c>
      <c r="V1081" s="41">
        <f>SUM(V1069:V1079)</f>
        <v>4397.28</v>
      </c>
      <c r="W1081" s="145">
        <f t="shared" si="338"/>
        <v>0.7031148065238247</v>
      </c>
      <c r="X1081" s="40">
        <f>SUM(X1069:X1079)</f>
        <v>300</v>
      </c>
      <c r="Y1081" s="40">
        <f>SUM(Y1069:Y1079)</f>
        <v>6464</v>
      </c>
      <c r="Z1081" s="40">
        <f>SUM(Z1069:Z1079)</f>
        <v>6464</v>
      </c>
      <c r="AA1081" s="40">
        <f>SUM(AA1069:AA1079)</f>
        <v>6414</v>
      </c>
      <c r="AB1081" s="40">
        <f>SUM(AB1069:AB1079)</f>
        <v>6414</v>
      </c>
      <c r="AC1081" s="42"/>
      <c r="AD1081" s="42"/>
      <c r="AE1081" s="40">
        <f>SUM(AE1069:AE1079)</f>
        <v>0</v>
      </c>
      <c r="AF1081" s="40">
        <f>SUM(AF1069:AF1079)</f>
        <v>6372.200000000001</v>
      </c>
      <c r="AG1081" s="40">
        <f>SUM(AG1069:AG1079)</f>
        <v>6464</v>
      </c>
      <c r="AH1081" s="40">
        <f>SUM(AH1069:AH1079)</f>
        <v>6707.639999999999</v>
      </c>
      <c r="AI1081" s="40">
        <f aca="true" t="shared" si="342" ref="AI1081:AU1081">SUM(AI1068:AI1079)</f>
        <v>5315.87</v>
      </c>
      <c r="AJ1081" s="40">
        <f t="shared" si="342"/>
        <v>6493</v>
      </c>
      <c r="AK1081" s="40">
        <f t="shared" si="342"/>
        <v>6349</v>
      </c>
      <c r="AL1081" s="40">
        <f t="shared" si="342"/>
        <v>6379.56</v>
      </c>
      <c r="AM1081" s="40">
        <f t="shared" si="342"/>
        <v>6410</v>
      </c>
      <c r="AN1081" s="40">
        <f t="shared" si="342"/>
        <v>7869</v>
      </c>
      <c r="AO1081" s="40">
        <f t="shared" si="342"/>
        <v>8128</v>
      </c>
      <c r="AP1081" s="40">
        <f t="shared" si="342"/>
        <v>8146</v>
      </c>
      <c r="AQ1081" s="40">
        <f t="shared" si="342"/>
        <v>9996</v>
      </c>
      <c r="AR1081" s="177">
        <f t="shared" si="342"/>
        <v>8917</v>
      </c>
      <c r="AS1081" s="40">
        <f t="shared" si="342"/>
        <v>9521.67</v>
      </c>
      <c r="AT1081" s="40">
        <f t="shared" si="342"/>
        <v>10559</v>
      </c>
      <c r="AU1081" s="40">
        <f t="shared" si="342"/>
        <v>11268.39</v>
      </c>
      <c r="AV1081" s="40">
        <f>SUM(AV1068:AV1080)</f>
        <v>29852.08</v>
      </c>
      <c r="AW1081" s="40"/>
      <c r="AX1081" s="40">
        <f>SUM(AX1068:AX1080)</f>
        <v>14917.39</v>
      </c>
      <c r="AY1081" s="40">
        <f aca="true" t="shared" si="343" ref="AY1081:BH1081">SUM(AY1068:AY1080)</f>
        <v>31563</v>
      </c>
      <c r="AZ1081" s="40">
        <f t="shared" si="343"/>
        <v>31758</v>
      </c>
      <c r="BA1081" s="40">
        <f t="shared" si="343"/>
        <v>31356</v>
      </c>
      <c r="BB1081" s="40">
        <f t="shared" si="343"/>
        <v>10465</v>
      </c>
      <c r="BC1081" s="40">
        <f t="shared" si="343"/>
        <v>32297</v>
      </c>
      <c r="BD1081" s="40">
        <f t="shared" si="343"/>
        <v>23476.809999999998</v>
      </c>
      <c r="BE1081" s="40" t="e">
        <f t="shared" si="343"/>
        <v>#DIV/0!</v>
      </c>
      <c r="BF1081" s="40">
        <f t="shared" si="343"/>
        <v>30358</v>
      </c>
      <c r="BG1081" s="40">
        <f t="shared" si="343"/>
        <v>10259</v>
      </c>
      <c r="BH1081" s="40">
        <f t="shared" si="343"/>
        <v>10417</v>
      </c>
    </row>
    <row r="1082" spans="1:60" s="23" customFormat="1" ht="15.75">
      <c r="A1082" s="228"/>
      <c r="B1082" s="229"/>
      <c r="C1082" s="229"/>
      <c r="D1082" s="230"/>
      <c r="E1082" s="388">
        <v>577</v>
      </c>
      <c r="F1082" s="395" t="s">
        <v>83</v>
      </c>
      <c r="G1082" s="396">
        <v>6</v>
      </c>
      <c r="H1082" s="396">
        <v>0</v>
      </c>
      <c r="I1082" s="392"/>
      <c r="J1082" s="399">
        <v>6</v>
      </c>
      <c r="K1082" s="396">
        <v>5</v>
      </c>
      <c r="L1082" s="396">
        <v>1</v>
      </c>
      <c r="M1082" s="398" t="s">
        <v>19</v>
      </c>
      <c r="N1082" s="392"/>
      <c r="O1082" s="397"/>
      <c r="P1082" s="400">
        <v>41</v>
      </c>
      <c r="Q1082" s="393" t="s">
        <v>587</v>
      </c>
      <c r="R1082" s="234"/>
      <c r="S1082" s="234"/>
      <c r="T1082" s="234"/>
      <c r="U1082" s="234"/>
      <c r="V1082" s="235"/>
      <c r="W1082" s="236"/>
      <c r="X1082" s="234"/>
      <c r="Y1082" s="234"/>
      <c r="Z1082" s="234"/>
      <c r="AA1082" s="234"/>
      <c r="AB1082" s="234"/>
      <c r="AC1082" s="237"/>
      <c r="AD1082" s="237"/>
      <c r="AE1082" s="234"/>
      <c r="AF1082" s="234"/>
      <c r="AG1082" s="234"/>
      <c r="AH1082" s="234"/>
      <c r="AI1082" s="234"/>
      <c r="AJ1082" s="238"/>
      <c r="AK1082" s="234"/>
      <c r="AL1082" s="234"/>
      <c r="AM1082" s="234">
        <v>0</v>
      </c>
      <c r="AN1082" s="234">
        <v>0</v>
      </c>
      <c r="AO1082" s="234">
        <v>444</v>
      </c>
      <c r="AP1082" s="234">
        <v>444</v>
      </c>
      <c r="AQ1082" s="234">
        <v>444</v>
      </c>
      <c r="AR1082" s="238">
        <v>865</v>
      </c>
      <c r="AS1082" s="234">
        <v>319.1</v>
      </c>
      <c r="AT1082" s="234">
        <v>865</v>
      </c>
      <c r="AU1082" s="234">
        <v>864</v>
      </c>
      <c r="AV1082" s="234">
        <v>483.2</v>
      </c>
      <c r="AW1082" s="684">
        <v>99.8</v>
      </c>
      <c r="AX1082" s="234">
        <v>365.6</v>
      </c>
      <c r="AY1082" s="234">
        <v>483</v>
      </c>
      <c r="AZ1082" s="234">
        <v>102</v>
      </c>
      <c r="BA1082" s="32">
        <v>0</v>
      </c>
      <c r="BB1082" s="32">
        <v>0</v>
      </c>
      <c r="BC1082" s="234">
        <v>483</v>
      </c>
      <c r="BD1082" s="234">
        <v>101.74</v>
      </c>
      <c r="BE1082" s="731">
        <f t="shared" si="339"/>
        <v>21.064182194616976</v>
      </c>
      <c r="BF1082" s="822"/>
      <c r="BG1082" s="663"/>
      <c r="BH1082" s="32"/>
    </row>
    <row r="1083" spans="1:60" s="23" customFormat="1" ht="15.75">
      <c r="A1083" s="35"/>
      <c r="B1083" s="36"/>
      <c r="C1083" s="36"/>
      <c r="D1083" s="37"/>
      <c r="E1083" s="385">
        <v>578</v>
      </c>
      <c r="F1083" s="350" t="s">
        <v>83</v>
      </c>
      <c r="G1083" s="134" t="s">
        <v>6</v>
      </c>
      <c r="H1083" s="134" t="s">
        <v>2</v>
      </c>
      <c r="I1083" s="134"/>
      <c r="J1083" s="401">
        <v>6</v>
      </c>
      <c r="K1083" s="361">
        <v>5</v>
      </c>
      <c r="L1083" s="134"/>
      <c r="M1083" s="134"/>
      <c r="N1083" s="134"/>
      <c r="O1083" s="342"/>
      <c r="P1083" s="351"/>
      <c r="Q1083" s="84"/>
      <c r="R1083" s="40"/>
      <c r="S1083" s="40"/>
      <c r="T1083" s="40"/>
      <c r="U1083" s="40"/>
      <c r="V1083" s="41"/>
      <c r="W1083" s="145"/>
      <c r="X1083" s="40"/>
      <c r="Y1083" s="40"/>
      <c r="Z1083" s="40"/>
      <c r="AA1083" s="40"/>
      <c r="AB1083" s="40"/>
      <c r="AC1083" s="42"/>
      <c r="AD1083" s="42"/>
      <c r="AE1083" s="40"/>
      <c r="AF1083" s="40"/>
      <c r="AG1083" s="40"/>
      <c r="AH1083" s="177">
        <f aca="true" t="shared" si="344" ref="AH1083:AV1083">AH1082</f>
        <v>0</v>
      </c>
      <c r="AI1083" s="40">
        <f t="shared" si="344"/>
        <v>0</v>
      </c>
      <c r="AJ1083" s="40">
        <f t="shared" si="344"/>
        <v>0</v>
      </c>
      <c r="AK1083" s="40">
        <f t="shared" si="344"/>
        <v>0</v>
      </c>
      <c r="AL1083" s="40">
        <f t="shared" si="344"/>
        <v>0</v>
      </c>
      <c r="AM1083" s="40">
        <f t="shared" si="344"/>
        <v>0</v>
      </c>
      <c r="AN1083" s="40">
        <f t="shared" si="344"/>
        <v>0</v>
      </c>
      <c r="AO1083" s="40">
        <f t="shared" si="344"/>
        <v>444</v>
      </c>
      <c r="AP1083" s="40">
        <f t="shared" si="344"/>
        <v>444</v>
      </c>
      <c r="AQ1083" s="40">
        <f t="shared" si="344"/>
        <v>444</v>
      </c>
      <c r="AR1083" s="177">
        <f t="shared" si="344"/>
        <v>865</v>
      </c>
      <c r="AS1083" s="40">
        <f>AS1082</f>
        <v>319.1</v>
      </c>
      <c r="AT1083" s="40">
        <f>AT1082</f>
        <v>865</v>
      </c>
      <c r="AU1083" s="40">
        <f>AU1082</f>
        <v>864</v>
      </c>
      <c r="AV1083" s="40">
        <f t="shared" si="344"/>
        <v>483.2</v>
      </c>
      <c r="AW1083" s="40"/>
      <c r="AX1083" s="40">
        <f>AX1082</f>
        <v>365.6</v>
      </c>
      <c r="AY1083" s="40">
        <f aca="true" t="shared" si="345" ref="AY1083:BH1083">AY1082</f>
        <v>483</v>
      </c>
      <c r="AZ1083" s="40">
        <f t="shared" si="345"/>
        <v>102</v>
      </c>
      <c r="BA1083" s="40">
        <f t="shared" si="345"/>
        <v>0</v>
      </c>
      <c r="BB1083" s="40">
        <f t="shared" si="345"/>
        <v>0</v>
      </c>
      <c r="BC1083" s="40">
        <f t="shared" si="345"/>
        <v>483</v>
      </c>
      <c r="BD1083" s="40">
        <f t="shared" si="345"/>
        <v>101.74</v>
      </c>
      <c r="BE1083" s="40">
        <f t="shared" si="345"/>
        <v>21.064182194616976</v>
      </c>
      <c r="BF1083" s="40">
        <f t="shared" si="345"/>
        <v>0</v>
      </c>
      <c r="BG1083" s="40">
        <f t="shared" si="345"/>
        <v>0</v>
      </c>
      <c r="BH1083" s="40">
        <f t="shared" si="345"/>
        <v>0</v>
      </c>
    </row>
    <row r="1084" spans="1:60" s="23" customFormat="1" ht="15.75">
      <c r="A1084" s="43">
        <v>10</v>
      </c>
      <c r="B1084" s="44">
        <v>1</v>
      </c>
      <c r="C1084" s="44"/>
      <c r="D1084" s="45" t="s">
        <v>10</v>
      </c>
      <c r="E1084" s="385">
        <v>579</v>
      </c>
      <c r="F1084" s="38" t="s">
        <v>83</v>
      </c>
      <c r="G1084" s="37" t="s">
        <v>6</v>
      </c>
      <c r="H1084" s="37" t="s">
        <v>2</v>
      </c>
      <c r="I1084" s="342"/>
      <c r="J1084" s="38" t="s">
        <v>6</v>
      </c>
      <c r="K1084" s="37"/>
      <c r="L1084" s="37"/>
      <c r="M1084" s="37"/>
      <c r="N1084" s="37"/>
      <c r="O1084" s="37"/>
      <c r="P1084" s="256"/>
      <c r="Q1084" s="39" t="s">
        <v>191</v>
      </c>
      <c r="R1084" s="39" t="e">
        <f>R1067+R1081</f>
        <v>#REF!</v>
      </c>
      <c r="S1084" s="39" t="e">
        <f>S1067+S1081</f>
        <v>#REF!</v>
      </c>
      <c r="T1084" s="39" t="e">
        <f>T1067+T1081</f>
        <v>#REF!</v>
      </c>
      <c r="U1084" s="39" t="e">
        <f>U1067+U1081</f>
        <v>#REF!</v>
      </c>
      <c r="V1084" s="39" t="e">
        <f>V1067+V1081</f>
        <v>#REF!</v>
      </c>
      <c r="W1084" s="39" t="e">
        <f t="shared" si="338"/>
        <v>#REF!</v>
      </c>
      <c r="X1084" s="39" t="e">
        <f>X1067+X1081</f>
        <v>#REF!</v>
      </c>
      <c r="Y1084" s="39" t="e">
        <f>Y1067+Y1081</f>
        <v>#REF!</v>
      </c>
      <c r="Z1084" s="39" t="e">
        <f>Z1067+Z1081</f>
        <v>#REF!</v>
      </c>
      <c r="AA1084" s="39" t="e">
        <f>AA1067+AA1081</f>
        <v>#REF!</v>
      </c>
      <c r="AB1084" s="39" t="e">
        <f>AB1067+AB1081</f>
        <v>#REF!</v>
      </c>
      <c r="AC1084" s="39"/>
      <c r="AD1084" s="39"/>
      <c r="AE1084" s="39" t="e">
        <f>AE1067+AE1081</f>
        <v>#REF!</v>
      </c>
      <c r="AF1084" s="39" t="e">
        <f>AF1067+AF1081</f>
        <v>#REF!</v>
      </c>
      <c r="AG1084" s="39">
        <f>AG1067+AG1081</f>
        <v>6610</v>
      </c>
      <c r="AH1084" s="177">
        <f aca="true" t="shared" si="346" ref="AH1084:AV1084">AH1067+AH1081+AH1083</f>
        <v>6747.5199999999995</v>
      </c>
      <c r="AI1084" s="40">
        <f t="shared" si="346"/>
        <v>6124.88</v>
      </c>
      <c r="AJ1084" s="40">
        <f t="shared" si="346"/>
        <v>7593</v>
      </c>
      <c r="AK1084" s="40">
        <f t="shared" si="346"/>
        <v>7239</v>
      </c>
      <c r="AL1084" s="40">
        <f t="shared" si="346"/>
        <v>7294.4800000000005</v>
      </c>
      <c r="AM1084" s="40">
        <f t="shared" si="346"/>
        <v>7460</v>
      </c>
      <c r="AN1084" s="40">
        <f t="shared" si="346"/>
        <v>8919</v>
      </c>
      <c r="AO1084" s="40">
        <f t="shared" si="346"/>
        <v>9622</v>
      </c>
      <c r="AP1084" s="40">
        <f t="shared" si="346"/>
        <v>9640</v>
      </c>
      <c r="AQ1084" s="40">
        <f t="shared" si="346"/>
        <v>12123</v>
      </c>
      <c r="AR1084" s="177">
        <f t="shared" si="346"/>
        <v>10937</v>
      </c>
      <c r="AS1084" s="40">
        <f t="shared" si="346"/>
        <v>11346.390000000001</v>
      </c>
      <c r="AT1084" s="40">
        <f t="shared" si="346"/>
        <v>12579</v>
      </c>
      <c r="AU1084" s="40">
        <f t="shared" si="346"/>
        <v>14211.39</v>
      </c>
      <c r="AV1084" s="40">
        <f t="shared" si="346"/>
        <v>32115.770000000004</v>
      </c>
      <c r="AW1084" s="40"/>
      <c r="AX1084" s="40">
        <f aca="true" t="shared" si="347" ref="AX1084:BH1084">AX1067+AX1081+AX1083</f>
        <v>16206.33</v>
      </c>
      <c r="AY1084" s="40">
        <f t="shared" si="347"/>
        <v>34006</v>
      </c>
      <c r="AZ1084" s="40">
        <f t="shared" si="347"/>
        <v>33820</v>
      </c>
      <c r="BA1084" s="40">
        <f t="shared" si="347"/>
        <v>33316</v>
      </c>
      <c r="BB1084" s="40">
        <f t="shared" si="347"/>
        <v>12425</v>
      </c>
      <c r="BC1084" s="40">
        <f t="shared" si="347"/>
        <v>34740</v>
      </c>
      <c r="BD1084" s="40">
        <f t="shared" si="347"/>
        <v>25246.489999999998</v>
      </c>
      <c r="BE1084" s="40" t="e">
        <f t="shared" si="347"/>
        <v>#DIV/0!</v>
      </c>
      <c r="BF1084" s="40">
        <f t="shared" si="347"/>
        <v>32448</v>
      </c>
      <c r="BG1084" s="40">
        <f t="shared" si="347"/>
        <v>12349</v>
      </c>
      <c r="BH1084" s="40">
        <f t="shared" si="347"/>
        <v>12507</v>
      </c>
    </row>
    <row r="1085" spans="1:60" s="23" customFormat="1" ht="15.75">
      <c r="A1085" s="12">
        <v>9</v>
      </c>
      <c r="B1085" s="13">
        <v>1</v>
      </c>
      <c r="C1085" s="13"/>
      <c r="D1085" s="11" t="s">
        <v>3</v>
      </c>
      <c r="E1085" s="189">
        <v>580</v>
      </c>
      <c r="F1085" s="15" t="s">
        <v>83</v>
      </c>
      <c r="G1085" s="16" t="s">
        <v>6</v>
      </c>
      <c r="H1085" s="16" t="s">
        <v>2</v>
      </c>
      <c r="I1085" s="16"/>
      <c r="J1085" s="15" t="s">
        <v>24</v>
      </c>
      <c r="K1085" s="16" t="s">
        <v>5</v>
      </c>
      <c r="L1085" s="224">
        <v>6</v>
      </c>
      <c r="M1085" s="16"/>
      <c r="N1085" s="16">
        <v>2</v>
      </c>
      <c r="O1085" s="16"/>
      <c r="P1085" s="717">
        <v>43</v>
      </c>
      <c r="Q1085" s="79" t="s">
        <v>884</v>
      </c>
      <c r="R1085" s="32">
        <v>2000</v>
      </c>
      <c r="S1085" s="32">
        <v>-500</v>
      </c>
      <c r="T1085" s="33">
        <v>11680</v>
      </c>
      <c r="U1085" s="34">
        <v>0</v>
      </c>
      <c r="V1085" s="34">
        <f>U1085*-1</f>
        <v>0</v>
      </c>
      <c r="W1085" s="143">
        <f t="shared" si="338"/>
        <v>0</v>
      </c>
      <c r="X1085" s="32"/>
      <c r="Y1085" s="32">
        <v>11680</v>
      </c>
      <c r="Z1085" s="32">
        <v>11680</v>
      </c>
      <c r="AA1085" s="32">
        <v>0</v>
      </c>
      <c r="AB1085" s="32">
        <v>0</v>
      </c>
      <c r="AC1085" s="4"/>
      <c r="AD1085" s="158">
        <f>Y1085</f>
        <v>11680</v>
      </c>
      <c r="AE1085" s="32">
        <v>0</v>
      </c>
      <c r="AF1085" s="32"/>
      <c r="AG1085" s="32"/>
      <c r="AH1085" s="32"/>
      <c r="AI1085" s="32"/>
      <c r="AJ1085" s="32"/>
      <c r="AK1085" s="32"/>
      <c r="AL1085" s="32"/>
      <c r="AM1085" s="32">
        <v>8000</v>
      </c>
      <c r="AN1085" s="32">
        <v>8000</v>
      </c>
      <c r="AO1085" s="32">
        <v>0</v>
      </c>
      <c r="AP1085" s="32">
        <v>0</v>
      </c>
      <c r="AQ1085" s="32"/>
      <c r="AR1085" s="67">
        <v>0</v>
      </c>
      <c r="AS1085" s="32"/>
      <c r="AT1085" s="32"/>
      <c r="AU1085" s="32"/>
      <c r="AV1085" s="32"/>
      <c r="AW1085" s="32"/>
      <c r="AX1085" s="32"/>
      <c r="AY1085" s="32"/>
      <c r="AZ1085" s="32"/>
      <c r="BA1085" s="32"/>
      <c r="BB1085" s="32"/>
      <c r="BC1085" s="32">
        <v>200</v>
      </c>
      <c r="BD1085" s="32"/>
      <c r="BE1085" s="32"/>
      <c r="BF1085" s="822"/>
      <c r="BG1085" s="32"/>
      <c r="BH1085" s="32"/>
    </row>
    <row r="1086" spans="1:60" s="56" customFormat="1" ht="15.75">
      <c r="A1086" s="43">
        <v>9</v>
      </c>
      <c r="B1086" s="44">
        <v>1</v>
      </c>
      <c r="C1086" s="44"/>
      <c r="D1086" s="45" t="s">
        <v>3</v>
      </c>
      <c r="E1086" s="615">
        <v>582</v>
      </c>
      <c r="F1086" s="322" t="s">
        <v>83</v>
      </c>
      <c r="G1086" s="209">
        <v>6</v>
      </c>
      <c r="H1086" s="45" t="s">
        <v>2</v>
      </c>
      <c r="I1086" s="45"/>
      <c r="J1086" s="46" t="s">
        <v>24</v>
      </c>
      <c r="K1086" s="45"/>
      <c r="L1086" s="45"/>
      <c r="M1086" s="45"/>
      <c r="N1086" s="45"/>
      <c r="O1086" s="45"/>
      <c r="P1086" s="47"/>
      <c r="Q1086" s="83" t="s">
        <v>193</v>
      </c>
      <c r="R1086" s="48" t="e">
        <f>#REF!</f>
        <v>#REF!</v>
      </c>
      <c r="S1086" s="48" t="e">
        <f>#REF!</f>
        <v>#REF!</v>
      </c>
      <c r="T1086" s="48" t="e">
        <f>#REF!</f>
        <v>#REF!</v>
      </c>
      <c r="U1086" s="48" t="e">
        <f>#REF!</f>
        <v>#REF!</v>
      </c>
      <c r="V1086" s="49" t="e">
        <f>#REF!</f>
        <v>#REF!</v>
      </c>
      <c r="W1086" s="149" t="e">
        <f t="shared" si="338"/>
        <v>#REF!</v>
      </c>
      <c r="X1086" s="48" t="e">
        <f>#REF!</f>
        <v>#REF!</v>
      </c>
      <c r="Y1086" s="48" t="e">
        <f>#REF!</f>
        <v>#REF!</v>
      </c>
      <c r="Z1086" s="48" t="e">
        <f>#REF!</f>
        <v>#REF!</v>
      </c>
      <c r="AA1086" s="48" t="e">
        <f>#REF!</f>
        <v>#REF!</v>
      </c>
      <c r="AB1086" s="48" t="e">
        <f>#REF!</f>
        <v>#REF!</v>
      </c>
      <c r="AC1086" s="50"/>
      <c r="AD1086" s="50"/>
      <c r="AE1086" s="48" t="e">
        <f>#REF!</f>
        <v>#REF!</v>
      </c>
      <c r="AF1086" s="178">
        <f aca="true" t="shared" si="348" ref="AF1086:AV1086">SUM(AF1085:AF1085)</f>
        <v>0</v>
      </c>
      <c r="AG1086" s="178">
        <f t="shared" si="348"/>
        <v>0</v>
      </c>
      <c r="AH1086" s="178">
        <f t="shared" si="348"/>
        <v>0</v>
      </c>
      <c r="AI1086" s="48">
        <f t="shared" si="348"/>
        <v>0</v>
      </c>
      <c r="AJ1086" s="48">
        <f t="shared" si="348"/>
        <v>0</v>
      </c>
      <c r="AK1086" s="48">
        <f t="shared" si="348"/>
        <v>0</v>
      </c>
      <c r="AL1086" s="48">
        <f t="shared" si="348"/>
        <v>0</v>
      </c>
      <c r="AM1086" s="48">
        <f t="shared" si="348"/>
        <v>8000</v>
      </c>
      <c r="AN1086" s="48">
        <f t="shared" si="348"/>
        <v>8000</v>
      </c>
      <c r="AO1086" s="48">
        <f t="shared" si="348"/>
        <v>0</v>
      </c>
      <c r="AP1086" s="48">
        <f t="shared" si="348"/>
        <v>0</v>
      </c>
      <c r="AQ1086" s="48">
        <f t="shared" si="348"/>
        <v>0</v>
      </c>
      <c r="AR1086" s="178">
        <f t="shared" si="348"/>
        <v>0</v>
      </c>
      <c r="AS1086" s="48">
        <f t="shared" si="348"/>
        <v>0</v>
      </c>
      <c r="AT1086" s="48">
        <f t="shared" si="348"/>
        <v>0</v>
      </c>
      <c r="AU1086" s="48">
        <f t="shared" si="348"/>
        <v>0</v>
      </c>
      <c r="AV1086" s="48">
        <f t="shared" si="348"/>
        <v>0</v>
      </c>
      <c r="AW1086" s="48"/>
      <c r="AX1086" s="48">
        <f>SUM(AX1085:AX1085)</f>
        <v>0</v>
      </c>
      <c r="AY1086" s="48">
        <f aca="true" t="shared" si="349" ref="AY1086:BH1086">SUM(AY1085:AY1085)</f>
        <v>0</v>
      </c>
      <c r="AZ1086" s="48">
        <f t="shared" si="349"/>
        <v>0</v>
      </c>
      <c r="BA1086" s="48">
        <f t="shared" si="349"/>
        <v>0</v>
      </c>
      <c r="BB1086" s="48">
        <f t="shared" si="349"/>
        <v>0</v>
      </c>
      <c r="BC1086" s="48">
        <f t="shared" si="349"/>
        <v>200</v>
      </c>
      <c r="BD1086" s="48">
        <f t="shared" si="349"/>
        <v>0</v>
      </c>
      <c r="BE1086" s="48">
        <f t="shared" si="349"/>
        <v>0</v>
      </c>
      <c r="BF1086" s="48">
        <f t="shared" si="349"/>
        <v>0</v>
      </c>
      <c r="BG1086" s="48">
        <f t="shared" si="349"/>
        <v>0</v>
      </c>
      <c r="BH1086" s="48">
        <f t="shared" si="349"/>
        <v>0</v>
      </c>
    </row>
    <row r="1087" spans="1:60" s="122" customFormat="1" ht="24">
      <c r="A1087" s="12"/>
      <c r="B1087" s="13"/>
      <c r="C1087" s="13"/>
      <c r="D1087" s="11"/>
      <c r="E1087" s="388">
        <v>583</v>
      </c>
      <c r="F1087" s="10" t="s">
        <v>83</v>
      </c>
      <c r="G1087" s="11" t="s">
        <v>6</v>
      </c>
      <c r="H1087" s="11" t="s">
        <v>2</v>
      </c>
      <c r="I1087" s="11"/>
      <c r="J1087" s="206">
        <v>8</v>
      </c>
      <c r="K1087" s="154">
        <v>2</v>
      </c>
      <c r="L1087" s="154">
        <v>4</v>
      </c>
      <c r="M1087" s="11"/>
      <c r="N1087" s="11"/>
      <c r="O1087" s="11"/>
      <c r="P1087" s="378">
        <v>41</v>
      </c>
      <c r="Q1087" s="436" t="s">
        <v>712</v>
      </c>
      <c r="R1087" s="32"/>
      <c r="S1087" s="32"/>
      <c r="T1087" s="33"/>
      <c r="U1087" s="34"/>
      <c r="V1087" s="34"/>
      <c r="W1087" s="143"/>
      <c r="X1087" s="32"/>
      <c r="Y1087" s="32"/>
      <c r="Z1087" s="32"/>
      <c r="AA1087" s="32"/>
      <c r="AB1087" s="32"/>
      <c r="AC1087" s="4"/>
      <c r="AD1087" s="158"/>
      <c r="AE1087" s="32"/>
      <c r="AF1087" s="32"/>
      <c r="AG1087" s="32"/>
      <c r="AH1087" s="32"/>
      <c r="AI1087" s="32"/>
      <c r="AJ1087" s="32"/>
      <c r="AK1087" s="32"/>
      <c r="AL1087" s="32"/>
      <c r="AM1087" s="32">
        <v>0</v>
      </c>
      <c r="AN1087" s="32">
        <v>0</v>
      </c>
      <c r="AO1087" s="32">
        <v>6543</v>
      </c>
      <c r="AP1087" s="32">
        <v>6543</v>
      </c>
      <c r="AQ1087" s="32">
        <v>6543</v>
      </c>
      <c r="AR1087" s="67">
        <v>8709</v>
      </c>
      <c r="AS1087" s="32">
        <v>5119.41</v>
      </c>
      <c r="AT1087" s="32">
        <v>8709</v>
      </c>
      <c r="AU1087" s="32">
        <v>8710</v>
      </c>
      <c r="AV1087" s="32">
        <v>9091.24</v>
      </c>
      <c r="AW1087" s="682">
        <v>100</v>
      </c>
      <c r="AX1087" s="32">
        <v>6017.36</v>
      </c>
      <c r="AY1087" s="234">
        <v>7200</v>
      </c>
      <c r="AZ1087" s="32">
        <v>7079</v>
      </c>
      <c r="BA1087" s="32">
        <v>0</v>
      </c>
      <c r="BB1087" s="32">
        <v>0</v>
      </c>
      <c r="BC1087" s="234">
        <v>7200</v>
      </c>
      <c r="BD1087" s="234">
        <v>7199.09</v>
      </c>
      <c r="BE1087" s="731">
        <f t="shared" si="339"/>
        <v>99.98736111111111</v>
      </c>
      <c r="BF1087" s="830"/>
      <c r="BG1087" s="663"/>
      <c r="BH1087" s="67"/>
    </row>
    <row r="1088" spans="1:60" s="96" customFormat="1" ht="15.75" customHeight="1">
      <c r="A1088" s="905" t="s">
        <v>186</v>
      </c>
      <c r="B1088" s="906"/>
      <c r="C1088" s="906"/>
      <c r="D1088" s="906"/>
      <c r="E1088" s="906"/>
      <c r="F1088" s="906"/>
      <c r="G1088" s="906"/>
      <c r="H1088" s="906"/>
      <c r="I1088" s="907"/>
      <c r="J1088" s="901" t="s">
        <v>299</v>
      </c>
      <c r="K1088" s="902"/>
      <c r="L1088" s="902"/>
      <c r="M1088" s="902"/>
      <c r="N1088" s="902"/>
      <c r="O1088" s="902"/>
      <c r="P1088" s="903"/>
      <c r="Q1088" s="87" t="s">
        <v>300</v>
      </c>
      <c r="R1088" s="54" t="e">
        <f>R1084+R1086</f>
        <v>#REF!</v>
      </c>
      <c r="S1088" s="54" t="e">
        <f>S1084</f>
        <v>#REF!</v>
      </c>
      <c r="T1088" s="54" t="e">
        <f>T1084+T1086</f>
        <v>#REF!</v>
      </c>
      <c r="U1088" s="54" t="e">
        <f>U1084+U1086</f>
        <v>#REF!</v>
      </c>
      <c r="V1088" s="55" t="e">
        <f>V1084+V1086</f>
        <v>#REF!</v>
      </c>
      <c r="W1088" s="152" t="e">
        <f t="shared" si="338"/>
        <v>#REF!</v>
      </c>
      <c r="X1088" s="54" t="e">
        <f>X1084+X1086</f>
        <v>#REF!</v>
      </c>
      <c r="Y1088" s="54" t="e">
        <f>Y1084+Y1086</f>
        <v>#REF!</v>
      </c>
      <c r="Z1088" s="54" t="e">
        <f>Z1084+Z1086</f>
        <v>#REF!</v>
      </c>
      <c r="AA1088" s="54" t="e">
        <f>AA1084+AA1086</f>
        <v>#REF!</v>
      </c>
      <c r="AB1088" s="54" t="e">
        <f>AB1084+AB1086</f>
        <v>#REF!</v>
      </c>
      <c r="AC1088" s="2"/>
      <c r="AD1088" s="2"/>
      <c r="AE1088" s="54" t="e">
        <f>AE1084+AE1086</f>
        <v>#REF!</v>
      </c>
      <c r="AF1088" s="54" t="e">
        <f>AF1084+AF1086</f>
        <v>#REF!</v>
      </c>
      <c r="AG1088" s="54">
        <f>AG1084+AG1086</f>
        <v>6610</v>
      </c>
      <c r="AH1088" s="54">
        <f aca="true" t="shared" si="350" ref="AH1088:AV1088">AH1084+AH1086+AH1087</f>
        <v>6747.5199999999995</v>
      </c>
      <c r="AI1088" s="64">
        <f t="shared" si="350"/>
        <v>6124.88</v>
      </c>
      <c r="AJ1088" s="64">
        <f t="shared" si="350"/>
        <v>7593</v>
      </c>
      <c r="AK1088" s="64">
        <f t="shared" si="350"/>
        <v>7239</v>
      </c>
      <c r="AL1088" s="64">
        <f t="shared" si="350"/>
        <v>7294.4800000000005</v>
      </c>
      <c r="AM1088" s="64">
        <f t="shared" si="350"/>
        <v>15460</v>
      </c>
      <c r="AN1088" s="64">
        <f t="shared" si="350"/>
        <v>16919</v>
      </c>
      <c r="AO1088" s="64">
        <f t="shared" si="350"/>
        <v>16165</v>
      </c>
      <c r="AP1088" s="64">
        <f t="shared" si="350"/>
        <v>16183</v>
      </c>
      <c r="AQ1088" s="64">
        <f t="shared" si="350"/>
        <v>18666</v>
      </c>
      <c r="AR1088" s="54">
        <f t="shared" si="350"/>
        <v>19646</v>
      </c>
      <c r="AS1088" s="64">
        <f t="shared" si="350"/>
        <v>16465.800000000003</v>
      </c>
      <c r="AT1088" s="64">
        <f t="shared" si="350"/>
        <v>21288</v>
      </c>
      <c r="AU1088" s="64">
        <f t="shared" si="350"/>
        <v>22921.39</v>
      </c>
      <c r="AV1088" s="64">
        <f t="shared" si="350"/>
        <v>41207.01</v>
      </c>
      <c r="AW1088" s="64"/>
      <c r="AX1088" s="64">
        <f aca="true" t="shared" si="351" ref="AX1088:BH1088">AX1084+AX1086+AX1087</f>
        <v>22223.69</v>
      </c>
      <c r="AY1088" s="64">
        <f t="shared" si="351"/>
        <v>41206</v>
      </c>
      <c r="AZ1088" s="64">
        <f t="shared" si="351"/>
        <v>40899</v>
      </c>
      <c r="BA1088" s="64">
        <f t="shared" si="351"/>
        <v>33316</v>
      </c>
      <c r="BB1088" s="64">
        <f t="shared" si="351"/>
        <v>12425</v>
      </c>
      <c r="BC1088" s="64">
        <f t="shared" si="351"/>
        <v>42140</v>
      </c>
      <c r="BD1088" s="64">
        <f t="shared" si="351"/>
        <v>32445.579999999998</v>
      </c>
      <c r="BE1088" s="64" t="e">
        <f t="shared" si="351"/>
        <v>#DIV/0!</v>
      </c>
      <c r="BF1088" s="64">
        <f t="shared" si="351"/>
        <v>32448</v>
      </c>
      <c r="BG1088" s="64">
        <f t="shared" si="351"/>
        <v>12349</v>
      </c>
      <c r="BH1088" s="64">
        <f t="shared" si="351"/>
        <v>12507</v>
      </c>
    </row>
    <row r="1089" spans="1:60" s="17" customFormat="1" ht="0.75" customHeight="1">
      <c r="A1089" s="595"/>
      <c r="B1089" s="502"/>
      <c r="C1089" s="502"/>
      <c r="D1089" s="502"/>
      <c r="E1089" s="502"/>
      <c r="F1089" s="502"/>
      <c r="G1089" s="502"/>
      <c r="H1089" s="502"/>
      <c r="I1089" s="502"/>
      <c r="J1089" s="503"/>
      <c r="K1089" s="503"/>
      <c r="L1089" s="503"/>
      <c r="M1089" s="895"/>
      <c r="N1089" s="895"/>
      <c r="O1089" s="895"/>
      <c r="P1089" s="895"/>
      <c r="Q1089" s="895"/>
      <c r="R1089" s="895"/>
      <c r="S1089" s="895"/>
      <c r="T1089" s="895"/>
      <c r="U1089" s="895"/>
      <c r="V1089" s="895"/>
      <c r="W1089" s="895"/>
      <c r="X1089" s="895"/>
      <c r="Y1089" s="895"/>
      <c r="Z1089" s="895"/>
      <c r="AA1089" s="895"/>
      <c r="AB1089" s="895"/>
      <c r="AC1089" s="507"/>
      <c r="AD1089" s="507"/>
      <c r="AE1089" s="507"/>
      <c r="AF1089" s="507"/>
      <c r="AG1089" s="515"/>
      <c r="AH1089" s="515"/>
      <c r="AI1089" s="515"/>
      <c r="AJ1089" s="515"/>
      <c r="AK1089" s="515"/>
      <c r="AL1089" s="516"/>
      <c r="AM1089" s="516"/>
      <c r="AN1089" s="516"/>
      <c r="AO1089" s="516"/>
      <c r="AP1089" s="516"/>
      <c r="AQ1089" s="516"/>
      <c r="AR1089" s="515"/>
      <c r="AS1089" s="516"/>
      <c r="AT1089" s="516"/>
      <c r="AU1089" s="515"/>
      <c r="AV1089" s="515"/>
      <c r="AW1089" s="515"/>
      <c r="AX1089" s="515"/>
      <c r="AY1089" s="779"/>
      <c r="AZ1089" s="515"/>
      <c r="BA1089" s="582"/>
      <c r="BB1089" s="582"/>
      <c r="BC1089" s="779"/>
      <c r="BD1089" s="515"/>
      <c r="BE1089" s="29"/>
      <c r="BF1089" s="188"/>
      <c r="BG1089" s="188"/>
      <c r="BH1089" s="188"/>
    </row>
    <row r="1090" spans="1:60" s="1" customFormat="1" ht="0.75" customHeight="1" hidden="1">
      <c r="A1090" s="97"/>
      <c r="B1090" s="97"/>
      <c r="C1090" s="97"/>
      <c r="D1090" s="96"/>
      <c r="E1090" s="96"/>
      <c r="F1090" s="96"/>
      <c r="G1090" s="96"/>
      <c r="H1090" s="73" t="s">
        <v>416</v>
      </c>
      <c r="I1090" s="73"/>
      <c r="J1090" s="73"/>
      <c r="K1090" s="73"/>
      <c r="L1090" s="73"/>
      <c r="M1090" s="73"/>
      <c r="N1090" s="73"/>
      <c r="O1090" s="96"/>
      <c r="P1090" s="96"/>
      <c r="Q1090" s="74" t="s">
        <v>417</v>
      </c>
      <c r="R1090" s="123"/>
      <c r="S1090" s="123"/>
      <c r="T1090" s="124"/>
      <c r="U1090" s="125"/>
      <c r="V1090" s="125"/>
      <c r="W1090" s="125"/>
      <c r="X1090" s="123"/>
      <c r="Y1090" s="123"/>
      <c r="Z1090" s="123"/>
      <c r="AA1090" s="123"/>
      <c r="AB1090" s="123"/>
      <c r="AC1090" s="96"/>
      <c r="AD1090" s="96"/>
      <c r="AE1090" s="123"/>
      <c r="AF1090" s="123"/>
      <c r="AG1090" s="123"/>
      <c r="AH1090" s="123"/>
      <c r="AI1090" s="123"/>
      <c r="AJ1090" s="123"/>
      <c r="AK1090" s="123"/>
      <c r="AL1090" s="205"/>
      <c r="AM1090" s="205"/>
      <c r="AN1090" s="205"/>
      <c r="AO1090" s="205"/>
      <c r="AP1090" s="205"/>
      <c r="AQ1090" s="205"/>
      <c r="AR1090" s="123"/>
      <c r="AS1090" s="205"/>
      <c r="AT1090" s="205"/>
      <c r="AU1090" s="123"/>
      <c r="AV1090" s="123"/>
      <c r="AW1090" s="123"/>
      <c r="AX1090" s="123"/>
      <c r="AY1090" s="794"/>
      <c r="AZ1090" s="123"/>
      <c r="BA1090" s="123"/>
      <c r="BB1090" s="123"/>
      <c r="BC1090" s="794"/>
      <c r="BD1090" s="123"/>
      <c r="BE1090" s="728"/>
      <c r="BF1090" s="186"/>
      <c r="BG1090" s="186"/>
      <c r="BH1090" s="186"/>
    </row>
    <row r="1091" spans="1:60" s="1" customFormat="1" ht="10.5" customHeight="1" hidden="1">
      <c r="A1091" s="97"/>
      <c r="B1091" s="97"/>
      <c r="C1091" s="97"/>
      <c r="D1091" s="96"/>
      <c r="E1091" s="96"/>
      <c r="F1091" s="96"/>
      <c r="G1091" s="96"/>
      <c r="H1091" s="73"/>
      <c r="I1091" s="73"/>
      <c r="J1091" s="73"/>
      <c r="K1091" s="73"/>
      <c r="L1091" s="73"/>
      <c r="M1091" s="73"/>
      <c r="N1091" s="73"/>
      <c r="O1091" s="96"/>
      <c r="P1091" s="96"/>
      <c r="Q1091" s="74"/>
      <c r="R1091" s="123"/>
      <c r="S1091" s="123"/>
      <c r="T1091" s="124"/>
      <c r="U1091" s="125"/>
      <c r="V1091" s="125"/>
      <c r="W1091" s="125"/>
      <c r="X1091" s="123"/>
      <c r="Y1091" s="123"/>
      <c r="Z1091" s="123"/>
      <c r="AA1091" s="123"/>
      <c r="AB1091" s="123"/>
      <c r="AC1091" s="96"/>
      <c r="AD1091" s="96"/>
      <c r="AE1091" s="123"/>
      <c r="AF1091" s="123"/>
      <c r="AG1091" s="123"/>
      <c r="AH1091" s="123"/>
      <c r="AI1091" s="123"/>
      <c r="AJ1091" s="123"/>
      <c r="AK1091" s="123"/>
      <c r="AL1091" s="205"/>
      <c r="AM1091" s="205"/>
      <c r="AN1091" s="205"/>
      <c r="AO1091" s="205"/>
      <c r="AP1091" s="205"/>
      <c r="AQ1091" s="205"/>
      <c r="AR1091" s="123"/>
      <c r="AS1091" s="205"/>
      <c r="AT1091" s="205"/>
      <c r="AU1091" s="123"/>
      <c r="AV1091" s="123"/>
      <c r="AW1091" s="123"/>
      <c r="AX1091" s="123"/>
      <c r="AY1091" s="794"/>
      <c r="AZ1091" s="123"/>
      <c r="BA1091" s="123"/>
      <c r="BB1091" s="123"/>
      <c r="BC1091" s="794"/>
      <c r="BD1091" s="123"/>
      <c r="BE1091" s="728"/>
      <c r="BF1091" s="186"/>
      <c r="BG1091" s="186"/>
      <c r="BH1091" s="186"/>
    </row>
    <row r="1092" spans="1:60" s="1" customFormat="1" ht="15.75" customHeight="1" hidden="1">
      <c r="A1092" s="14" t="s">
        <v>305</v>
      </c>
      <c r="B1092" s="26"/>
      <c r="C1092" s="26"/>
      <c r="D1092" s="26"/>
      <c r="E1092" s="29"/>
      <c r="F1092" s="896" t="s">
        <v>305</v>
      </c>
      <c r="G1092" s="896"/>
      <c r="H1092" s="896"/>
      <c r="I1092" s="896"/>
      <c r="J1092" s="896"/>
      <c r="K1092" s="896"/>
      <c r="L1092" s="896"/>
      <c r="M1092" s="884" t="s">
        <v>419</v>
      </c>
      <c r="N1092" s="884"/>
      <c r="O1092" s="884"/>
      <c r="P1092" s="884"/>
      <c r="Q1092" s="884"/>
      <c r="R1092" s="884"/>
      <c r="S1092" s="884"/>
      <c r="T1092" s="884"/>
      <c r="U1092" s="884"/>
      <c r="V1092" s="884"/>
      <c r="W1092" s="884"/>
      <c r="X1092" s="884"/>
      <c r="Y1092" s="884"/>
      <c r="Z1092" s="884"/>
      <c r="AA1092" s="884"/>
      <c r="AB1092" s="884"/>
      <c r="AC1092" s="884"/>
      <c r="AD1092" s="884"/>
      <c r="AE1092" s="884"/>
      <c r="AF1092" s="884"/>
      <c r="AG1092" s="884"/>
      <c r="AH1092" s="884"/>
      <c r="AI1092" s="884"/>
      <c r="AJ1092" s="884"/>
      <c r="AK1092" s="884"/>
      <c r="AL1092" s="884"/>
      <c r="AM1092" s="884"/>
      <c r="AN1092" s="884"/>
      <c r="AO1092" s="884"/>
      <c r="AP1092" s="884"/>
      <c r="AQ1092" s="884"/>
      <c r="AR1092" s="884"/>
      <c r="AS1092" s="884"/>
      <c r="AT1092" s="884"/>
      <c r="AU1092" s="884"/>
      <c r="AV1092" s="884"/>
      <c r="AW1092" s="884"/>
      <c r="AX1092" s="884"/>
      <c r="AY1092" s="884"/>
      <c r="AZ1092" s="884"/>
      <c r="BA1092" s="884"/>
      <c r="BB1092" s="268"/>
      <c r="BC1092" s="782"/>
      <c r="BD1092" s="268"/>
      <c r="BE1092" s="728"/>
      <c r="BF1092" s="186"/>
      <c r="BG1092" s="186"/>
      <c r="BH1092" s="186"/>
    </row>
    <row r="1093" spans="1:60" s="1" customFormat="1" ht="15.75" customHeight="1" hidden="1">
      <c r="A1093" s="269" t="s">
        <v>306</v>
      </c>
      <c r="B1093" s="267"/>
      <c r="C1093" s="267"/>
      <c r="D1093" s="267"/>
      <c r="E1093" s="249"/>
      <c r="F1093" s="908" t="s">
        <v>306</v>
      </c>
      <c r="G1093" s="908"/>
      <c r="H1093" s="908"/>
      <c r="I1093" s="908"/>
      <c r="J1093" s="908"/>
      <c r="K1093" s="908"/>
      <c r="L1093" s="908"/>
      <c r="M1093" s="885" t="s">
        <v>677</v>
      </c>
      <c r="N1093" s="885"/>
      <c r="O1093" s="885"/>
      <c r="P1093" s="885"/>
      <c r="Q1093" s="885"/>
      <c r="R1093" s="885"/>
      <c r="S1093" s="885"/>
      <c r="T1093" s="885"/>
      <c r="U1093" s="885"/>
      <c r="V1093" s="885"/>
      <c r="W1093" s="885"/>
      <c r="X1093" s="885"/>
      <c r="Y1093" s="885"/>
      <c r="Z1093" s="885"/>
      <c r="AA1093" s="885"/>
      <c r="AB1093" s="885"/>
      <c r="AC1093" s="885"/>
      <c r="AD1093" s="885"/>
      <c r="AE1093" s="885"/>
      <c r="AF1093" s="885"/>
      <c r="AG1093" s="885"/>
      <c r="AH1093" s="885"/>
      <c r="AI1093" s="885"/>
      <c r="AJ1093" s="885"/>
      <c r="AK1093" s="885"/>
      <c r="AL1093" s="885"/>
      <c r="AM1093" s="885"/>
      <c r="AN1093" s="885"/>
      <c r="AO1093" s="885"/>
      <c r="AP1093" s="885"/>
      <c r="AQ1093" s="885"/>
      <c r="AR1093" s="885"/>
      <c r="AS1093" s="885"/>
      <c r="AT1093" s="885"/>
      <c r="AU1093" s="885"/>
      <c r="AV1093" s="885"/>
      <c r="AW1093" s="885"/>
      <c r="AX1093" s="885"/>
      <c r="AY1093" s="885"/>
      <c r="AZ1093" s="885"/>
      <c r="BA1093" s="885"/>
      <c r="BB1093" s="268"/>
      <c r="BC1093" s="782"/>
      <c r="BD1093" s="268"/>
      <c r="BE1093" s="728"/>
      <c r="BF1093" s="186"/>
      <c r="BG1093" s="186"/>
      <c r="BH1093" s="186"/>
    </row>
    <row r="1094" spans="1:60" s="1" customFormat="1" ht="15.75" customHeight="1" hidden="1">
      <c r="A1094" s="270" t="s">
        <v>307</v>
      </c>
      <c r="B1094" s="267"/>
      <c r="C1094" s="267"/>
      <c r="D1094" s="267"/>
      <c r="E1094" s="249"/>
      <c r="F1094" s="908" t="s">
        <v>307</v>
      </c>
      <c r="G1094" s="908"/>
      <c r="H1094" s="908"/>
      <c r="I1094" s="908"/>
      <c r="J1094" s="908"/>
      <c r="K1094" s="908"/>
      <c r="L1094" s="908"/>
      <c r="M1094" s="885" t="s">
        <v>418</v>
      </c>
      <c r="N1094" s="885"/>
      <c r="O1094" s="885"/>
      <c r="P1094" s="885"/>
      <c r="Q1094" s="885"/>
      <c r="R1094" s="885"/>
      <c r="S1094" s="885"/>
      <c r="T1094" s="885"/>
      <c r="U1094" s="885"/>
      <c r="V1094" s="885"/>
      <c r="W1094" s="885"/>
      <c r="X1094" s="885"/>
      <c r="Y1094" s="885"/>
      <c r="Z1094" s="885"/>
      <c r="AA1094" s="885"/>
      <c r="AB1094" s="885"/>
      <c r="AC1094" s="885"/>
      <c r="AD1094" s="885"/>
      <c r="AE1094" s="885"/>
      <c r="AF1094" s="885"/>
      <c r="AG1094" s="885"/>
      <c r="AH1094" s="885"/>
      <c r="AI1094" s="885"/>
      <c r="AJ1094" s="885"/>
      <c r="AK1094" s="885"/>
      <c r="AL1094" s="885"/>
      <c r="AM1094" s="885"/>
      <c r="AN1094" s="885"/>
      <c r="AO1094" s="885"/>
      <c r="AP1094" s="885"/>
      <c r="AQ1094" s="885"/>
      <c r="AR1094" s="885"/>
      <c r="AS1094" s="885"/>
      <c r="AT1094" s="885"/>
      <c r="AU1094" s="885"/>
      <c r="AV1094" s="885"/>
      <c r="AW1094" s="885"/>
      <c r="AX1094" s="885"/>
      <c r="AY1094" s="885"/>
      <c r="AZ1094" s="885"/>
      <c r="BA1094" s="885"/>
      <c r="BB1094" s="268"/>
      <c r="BC1094" s="782"/>
      <c r="BD1094" s="268"/>
      <c r="BE1094" s="728"/>
      <c r="BF1094" s="186"/>
      <c r="BG1094" s="186"/>
      <c r="BH1094" s="186"/>
    </row>
    <row r="1095" spans="1:60" s="1" customFormat="1" ht="10.5" customHeight="1" hidden="1">
      <c r="A1095" s="266"/>
      <c r="B1095" s="267"/>
      <c r="C1095" s="267"/>
      <c r="D1095" s="267"/>
      <c r="E1095" s="249"/>
      <c r="F1095" s="249"/>
      <c r="G1095" s="249"/>
      <c r="H1095" s="249"/>
      <c r="I1095" s="249"/>
      <c r="J1095" s="250"/>
      <c r="K1095" s="250"/>
      <c r="L1095" s="250"/>
      <c r="M1095" s="250"/>
      <c r="N1095" s="250"/>
      <c r="O1095" s="250"/>
      <c r="P1095" s="250"/>
      <c r="Q1095" s="254"/>
      <c r="R1095" s="24"/>
      <c r="S1095" s="24"/>
      <c r="T1095" s="24"/>
      <c r="U1095" s="25"/>
      <c r="V1095" s="25"/>
      <c r="W1095" s="25"/>
      <c r="X1095" s="24"/>
      <c r="Y1095" s="24"/>
      <c r="Z1095" s="24"/>
      <c r="AA1095" s="24"/>
      <c r="AB1095" s="24"/>
      <c r="AC1095" s="251"/>
      <c r="AD1095" s="251"/>
      <c r="AE1095" s="24"/>
      <c r="AF1095" s="24"/>
      <c r="AG1095" s="24"/>
      <c r="AH1095" s="24"/>
      <c r="AI1095" s="24"/>
      <c r="AJ1095" s="24"/>
      <c r="AK1095" s="24"/>
      <c r="AL1095" s="201"/>
      <c r="AM1095" s="201"/>
      <c r="AN1095" s="201"/>
      <c r="AO1095" s="201"/>
      <c r="AP1095" s="201"/>
      <c r="AQ1095" s="201"/>
      <c r="AR1095" s="24"/>
      <c r="AS1095" s="201"/>
      <c r="AT1095" s="201"/>
      <c r="AU1095" s="24"/>
      <c r="AV1095" s="24"/>
      <c r="AW1095" s="24"/>
      <c r="AX1095" s="24"/>
      <c r="AY1095" s="778"/>
      <c r="AZ1095" s="24"/>
      <c r="BA1095" s="24"/>
      <c r="BB1095" s="24"/>
      <c r="BC1095" s="778"/>
      <c r="BD1095" s="24"/>
      <c r="BE1095" s="728"/>
      <c r="BF1095" s="186"/>
      <c r="BG1095" s="186"/>
      <c r="BH1095" s="186"/>
    </row>
    <row r="1096" spans="1:60" s="1" customFormat="1" ht="15.75" customHeight="1" hidden="1">
      <c r="A1096" s="247"/>
      <c r="B1096" s="248"/>
      <c r="C1096" s="248"/>
      <c r="D1096" s="248"/>
      <c r="E1096" s="249"/>
      <c r="F1096" s="265" t="s">
        <v>312</v>
      </c>
      <c r="G1096" s="249"/>
      <c r="H1096" s="249"/>
      <c r="I1096" s="249"/>
      <c r="J1096" s="250"/>
      <c r="K1096" s="250"/>
      <c r="L1096" s="250"/>
      <c r="M1096" s="915" t="s">
        <v>428</v>
      </c>
      <c r="N1096" s="915"/>
      <c r="O1096" s="915"/>
      <c r="P1096" s="915"/>
      <c r="Q1096" s="915"/>
      <c r="R1096" s="915"/>
      <c r="S1096" s="915"/>
      <c r="T1096" s="915"/>
      <c r="U1096" s="915"/>
      <c r="V1096" s="915"/>
      <c r="W1096" s="915"/>
      <c r="X1096" s="915"/>
      <c r="Y1096" s="915"/>
      <c r="Z1096" s="915"/>
      <c r="AA1096" s="915"/>
      <c r="AB1096" s="915"/>
      <c r="AC1096" s="915"/>
      <c r="AD1096" s="915"/>
      <c r="AE1096" s="915"/>
      <c r="AF1096" s="915"/>
      <c r="AG1096" s="915"/>
      <c r="AH1096" s="915"/>
      <c r="AI1096" s="915"/>
      <c r="AJ1096" s="915"/>
      <c r="AK1096" s="915"/>
      <c r="AL1096" s="915"/>
      <c r="AM1096" s="915"/>
      <c r="AN1096" s="915"/>
      <c r="AO1096" s="915"/>
      <c r="AP1096" s="915"/>
      <c r="AQ1096" s="915"/>
      <c r="AR1096" s="915"/>
      <c r="AS1096" s="268"/>
      <c r="AT1096" s="268"/>
      <c r="AU1096" s="268"/>
      <c r="AV1096" s="251"/>
      <c r="AW1096" s="251"/>
      <c r="AX1096" s="251"/>
      <c r="AY1096" s="776"/>
      <c r="AZ1096" s="251"/>
      <c r="BA1096" s="251"/>
      <c r="BB1096" s="251"/>
      <c r="BC1096" s="776"/>
      <c r="BD1096" s="251"/>
      <c r="BE1096" s="728"/>
      <c r="BF1096" s="186"/>
      <c r="BG1096" s="186"/>
      <c r="BH1096" s="186"/>
    </row>
    <row r="1097" spans="1:60" s="511" customFormat="1" ht="12" customHeight="1" hidden="1">
      <c r="A1097" s="247"/>
      <c r="B1097" s="248"/>
      <c r="C1097" s="248"/>
      <c r="D1097" s="248"/>
      <c r="E1097" s="249"/>
      <c r="F1097" s="249"/>
      <c r="G1097" s="249"/>
      <c r="H1097" s="249"/>
      <c r="I1097" s="249"/>
      <c r="J1097" s="250"/>
      <c r="K1097" s="250"/>
      <c r="L1097" s="250"/>
      <c r="M1097" s="983"/>
      <c r="N1097" s="983"/>
      <c r="O1097" s="983"/>
      <c r="P1097" s="983"/>
      <c r="Q1097" s="983"/>
      <c r="R1097" s="983"/>
      <c r="S1097" s="983"/>
      <c r="T1097" s="983"/>
      <c r="U1097" s="983"/>
      <c r="V1097" s="983"/>
      <c r="W1097" s="983"/>
      <c r="X1097" s="983"/>
      <c r="Y1097" s="983"/>
      <c r="Z1097" s="983"/>
      <c r="AA1097" s="983"/>
      <c r="AB1097" s="983"/>
      <c r="AC1097" s="251"/>
      <c r="AD1097" s="251"/>
      <c r="AE1097" s="251"/>
      <c r="AF1097" s="251"/>
      <c r="AG1097" s="252"/>
      <c r="AH1097" s="252"/>
      <c r="AI1097" s="252"/>
      <c r="AJ1097" s="252"/>
      <c r="AK1097" s="252"/>
      <c r="AL1097" s="253"/>
      <c r="AM1097" s="253"/>
      <c r="AN1097" s="253"/>
      <c r="AO1097" s="253"/>
      <c r="AP1097" s="253"/>
      <c r="AQ1097" s="253"/>
      <c r="AR1097" s="252"/>
      <c r="AS1097" s="253"/>
      <c r="AT1097" s="253"/>
      <c r="AU1097" s="252"/>
      <c r="AV1097" s="252"/>
      <c r="AW1097" s="252"/>
      <c r="AX1097" s="252"/>
      <c r="AY1097" s="793"/>
      <c r="AZ1097" s="252"/>
      <c r="BA1097" s="252"/>
      <c r="BB1097" s="252"/>
      <c r="BC1097" s="793"/>
      <c r="BD1097" s="252"/>
      <c r="BE1097" s="737"/>
      <c r="BF1097" s="512"/>
      <c r="BG1097" s="512"/>
      <c r="BH1097" s="512"/>
    </row>
    <row r="1098" spans="1:56" ht="39" customHeight="1" hidden="1" thickBot="1">
      <c r="A1098" s="886" t="s">
        <v>0</v>
      </c>
      <c r="B1098" s="886"/>
      <c r="C1098" s="886"/>
      <c r="D1098" s="10" t="s">
        <v>1</v>
      </c>
      <c r="E1098" s="412" t="s">
        <v>574</v>
      </c>
      <c r="F1098" s="887" t="s">
        <v>196</v>
      </c>
      <c r="G1098" s="888"/>
      <c r="H1098" s="888"/>
      <c r="I1098" s="889"/>
      <c r="J1098" s="890" t="s">
        <v>195</v>
      </c>
      <c r="K1098" s="888"/>
      <c r="L1098" s="888"/>
      <c r="M1098" s="888"/>
      <c r="N1098" s="888"/>
      <c r="O1098" s="891"/>
      <c r="P1098" s="414" t="s">
        <v>311</v>
      </c>
      <c r="Q1098" s="413" t="s">
        <v>302</v>
      </c>
      <c r="R1098" s="408" t="s">
        <v>377</v>
      </c>
      <c r="S1098" s="408" t="s">
        <v>179</v>
      </c>
      <c r="T1098" s="408" t="s">
        <v>378</v>
      </c>
      <c r="U1098" s="409" t="s">
        <v>180</v>
      </c>
      <c r="V1098" s="409" t="s">
        <v>379</v>
      </c>
      <c r="W1098" s="409" t="s">
        <v>381</v>
      </c>
      <c r="X1098" s="408"/>
      <c r="Y1098" s="408" t="s">
        <v>421</v>
      </c>
      <c r="Z1098" s="410" t="s">
        <v>427</v>
      </c>
      <c r="AA1098" s="408" t="s">
        <v>181</v>
      </c>
      <c r="AB1098" s="408" t="s">
        <v>380</v>
      </c>
      <c r="AC1098" s="411"/>
      <c r="AD1098" s="411"/>
      <c r="AE1098" s="410" t="s">
        <v>422</v>
      </c>
      <c r="AF1098" s="410" t="s">
        <v>437</v>
      </c>
      <c r="AG1098" s="410" t="s">
        <v>436</v>
      </c>
      <c r="AH1098" s="415" t="s">
        <v>434</v>
      </c>
      <c r="AI1098" s="417" t="s">
        <v>465</v>
      </c>
      <c r="AJ1098" s="416" t="s">
        <v>435</v>
      </c>
      <c r="AK1098" s="410" t="s">
        <v>507</v>
      </c>
      <c r="AL1098" s="415" t="s">
        <v>506</v>
      </c>
      <c r="AM1098" s="417" t="s">
        <v>571</v>
      </c>
      <c r="AN1098" s="427" t="s">
        <v>577</v>
      </c>
      <c r="AO1098" s="417" t="s">
        <v>583</v>
      </c>
      <c r="AP1098" s="428" t="s">
        <v>591</v>
      </c>
      <c r="AQ1098" s="428" t="s">
        <v>644</v>
      </c>
      <c r="AR1098" s="426" t="s">
        <v>650</v>
      </c>
      <c r="AS1098" s="417" t="s">
        <v>657</v>
      </c>
      <c r="AT1098" s="632" t="s">
        <v>656</v>
      </c>
      <c r="AU1098" s="603" t="s">
        <v>675</v>
      </c>
      <c r="AV1098" s="498" t="s">
        <v>676</v>
      </c>
      <c r="AW1098" s="498" t="s">
        <v>676</v>
      </c>
      <c r="AX1098" s="641"/>
      <c r="AY1098" s="792"/>
      <c r="AZ1098" s="427" t="s">
        <v>605</v>
      </c>
      <c r="BA1098" s="641"/>
      <c r="BB1098" s="641"/>
      <c r="BC1098" s="792"/>
      <c r="BD1098" s="641"/>
    </row>
    <row r="1099" spans="1:56" ht="15.75" customHeight="1" hidden="1">
      <c r="A1099" s="159">
        <v>10</v>
      </c>
      <c r="B1099" s="160">
        <v>1</v>
      </c>
      <c r="C1099" s="160"/>
      <c r="D1099" s="147" t="s">
        <v>3</v>
      </c>
      <c r="E1099" s="147"/>
      <c r="F1099" s="146" t="s">
        <v>83</v>
      </c>
      <c r="G1099" s="147" t="s">
        <v>6</v>
      </c>
      <c r="H1099" s="147" t="s">
        <v>2</v>
      </c>
      <c r="I1099" s="147"/>
      <c r="J1099" s="146" t="s">
        <v>6</v>
      </c>
      <c r="K1099" s="147" t="s">
        <v>12</v>
      </c>
      <c r="L1099" s="147" t="s">
        <v>8</v>
      </c>
      <c r="M1099" s="147" t="s">
        <v>32</v>
      </c>
      <c r="N1099" s="147"/>
      <c r="O1099" s="147"/>
      <c r="P1099" s="148" t="s">
        <v>7</v>
      </c>
      <c r="Q1099" s="79" t="s">
        <v>43</v>
      </c>
      <c r="R1099" s="32">
        <v>3000</v>
      </c>
      <c r="S1099" s="32">
        <v>0</v>
      </c>
      <c r="T1099" s="32">
        <f>R1099+S1099</f>
        <v>3000</v>
      </c>
      <c r="U1099" s="34">
        <v>-4124.25</v>
      </c>
      <c r="V1099" s="34">
        <v>66</v>
      </c>
      <c r="W1099" s="143">
        <f aca="true" t="shared" si="352" ref="W1099:W1106">V1099/T1099</f>
        <v>0.022</v>
      </c>
      <c r="X1099" s="32">
        <v>-2500</v>
      </c>
      <c r="Y1099" s="32">
        <v>1170</v>
      </c>
      <c r="Z1099" s="32">
        <v>1170</v>
      </c>
      <c r="AA1099" s="32">
        <v>0</v>
      </c>
      <c r="AB1099" s="32">
        <v>0</v>
      </c>
      <c r="AC1099" s="23"/>
      <c r="AD1099" s="23"/>
      <c r="AE1099" s="32">
        <v>2520</v>
      </c>
      <c r="AF1099" s="32"/>
      <c r="AG1099" s="32">
        <v>0</v>
      </c>
      <c r="AH1099" s="32"/>
      <c r="AI1099" s="32"/>
      <c r="AJ1099" s="67">
        <f>AG1099</f>
        <v>0</v>
      </c>
      <c r="AK1099" s="32">
        <f>AJ1099</f>
        <v>0</v>
      </c>
      <c r="AL1099" s="32"/>
      <c r="AM1099" s="32">
        <v>0</v>
      </c>
      <c r="AN1099" s="32"/>
      <c r="AO1099" s="32"/>
      <c r="AP1099" s="32"/>
      <c r="AQ1099" s="32"/>
      <c r="AR1099" s="67">
        <f>AK1099</f>
        <v>0</v>
      </c>
      <c r="AS1099" s="32"/>
      <c r="AT1099" s="32"/>
      <c r="AU1099" s="67"/>
      <c r="AV1099" s="32"/>
      <c r="AW1099" s="32"/>
      <c r="AX1099" s="32"/>
      <c r="AY1099" s="234"/>
      <c r="AZ1099" s="32"/>
      <c r="BA1099" s="32"/>
      <c r="BB1099" s="32"/>
      <c r="BC1099" s="234"/>
      <c r="BD1099" s="32"/>
    </row>
    <row r="1100" spans="1:56" ht="15.75" customHeight="1" hidden="1">
      <c r="A1100" s="35">
        <v>10</v>
      </c>
      <c r="B1100" s="36">
        <v>1</v>
      </c>
      <c r="C1100" s="36"/>
      <c r="D1100" s="37" t="s">
        <v>3</v>
      </c>
      <c r="E1100" s="37"/>
      <c r="F1100" s="38" t="s">
        <v>83</v>
      </c>
      <c r="G1100" s="37" t="s">
        <v>6</v>
      </c>
      <c r="H1100" s="37" t="s">
        <v>2</v>
      </c>
      <c r="I1100" s="37"/>
      <c r="J1100" s="38" t="s">
        <v>6</v>
      </c>
      <c r="K1100" s="37" t="s">
        <v>12</v>
      </c>
      <c r="L1100" s="37"/>
      <c r="M1100" s="37"/>
      <c r="N1100" s="37"/>
      <c r="O1100" s="37"/>
      <c r="P1100" s="39"/>
      <c r="Q1100" s="84" t="s">
        <v>188</v>
      </c>
      <c r="R1100" s="40">
        <f>R1099</f>
        <v>3000</v>
      </c>
      <c r="S1100" s="40">
        <f>S1099</f>
        <v>0</v>
      </c>
      <c r="T1100" s="40">
        <f>T1099</f>
        <v>3000</v>
      </c>
      <c r="U1100" s="40">
        <f>U1099</f>
        <v>-4124.25</v>
      </c>
      <c r="V1100" s="41">
        <f>V1099</f>
        <v>66</v>
      </c>
      <c r="W1100" s="145">
        <f t="shared" si="352"/>
        <v>0.022</v>
      </c>
      <c r="X1100" s="40">
        <f>X1099</f>
        <v>-2500</v>
      </c>
      <c r="Y1100" s="40">
        <f>Y1099</f>
        <v>1170</v>
      </c>
      <c r="Z1100" s="40">
        <f>Z1099</f>
        <v>1170</v>
      </c>
      <c r="AA1100" s="40">
        <f>AA1099</f>
        <v>0</v>
      </c>
      <c r="AB1100" s="40">
        <f>AB1099</f>
        <v>0</v>
      </c>
      <c r="AC1100" s="42"/>
      <c r="AD1100" s="42"/>
      <c r="AE1100" s="40">
        <f aca="true" t="shared" si="353" ref="AE1100:AT1101">AE1099</f>
        <v>2520</v>
      </c>
      <c r="AF1100" s="40">
        <f t="shared" si="353"/>
        <v>0</v>
      </c>
      <c r="AG1100" s="40">
        <f t="shared" si="353"/>
        <v>0</v>
      </c>
      <c r="AH1100" s="40">
        <f t="shared" si="353"/>
        <v>0</v>
      </c>
      <c r="AI1100" s="40">
        <f>AI1099</f>
        <v>0</v>
      </c>
      <c r="AJ1100" s="177">
        <f t="shared" si="353"/>
        <v>0</v>
      </c>
      <c r="AK1100" s="40">
        <f t="shared" si="353"/>
        <v>0</v>
      </c>
      <c r="AL1100" s="40"/>
      <c r="AM1100" s="40">
        <f>AM1099</f>
        <v>0</v>
      </c>
      <c r="AN1100" s="40"/>
      <c r="AO1100" s="40"/>
      <c r="AP1100" s="40"/>
      <c r="AQ1100" s="40"/>
      <c r="AR1100" s="177">
        <f t="shared" si="353"/>
        <v>0</v>
      </c>
      <c r="AS1100" s="40">
        <f t="shared" si="353"/>
        <v>0</v>
      </c>
      <c r="AT1100" s="40">
        <f t="shared" si="353"/>
        <v>0</v>
      </c>
      <c r="AU1100" s="40">
        <f aca="true" t="shared" si="354" ref="AU1100:AW1101">AU1099</f>
        <v>0</v>
      </c>
      <c r="AV1100" s="40">
        <f t="shared" si="354"/>
        <v>0</v>
      </c>
      <c r="AW1100" s="40">
        <f t="shared" si="354"/>
        <v>0</v>
      </c>
      <c r="AX1100" s="40"/>
      <c r="AY1100" s="234"/>
      <c r="AZ1100" s="40">
        <f>AZ1099</f>
        <v>0</v>
      </c>
      <c r="BA1100" s="32"/>
      <c r="BB1100" s="32"/>
      <c r="BC1100" s="234"/>
      <c r="BD1100" s="40"/>
    </row>
    <row r="1101" spans="1:60" s="518" customFormat="1" ht="15.75" hidden="1">
      <c r="A1101" s="43">
        <v>10</v>
      </c>
      <c r="B1101" s="44">
        <v>1</v>
      </c>
      <c r="C1101" s="44"/>
      <c r="D1101" s="45" t="s">
        <v>10</v>
      </c>
      <c r="E1101" s="45"/>
      <c r="F1101" s="46" t="s">
        <v>83</v>
      </c>
      <c r="G1101" s="45" t="s">
        <v>6</v>
      </c>
      <c r="H1101" s="45" t="s">
        <v>2</v>
      </c>
      <c r="I1101" s="45"/>
      <c r="J1101" s="46" t="s">
        <v>6</v>
      </c>
      <c r="K1101" s="57"/>
      <c r="L1101" s="57"/>
      <c r="M1101" s="57"/>
      <c r="N1101" s="57"/>
      <c r="O1101" s="57"/>
      <c r="P1101" s="57"/>
      <c r="Q1101" s="83" t="s">
        <v>191</v>
      </c>
      <c r="R1101" s="48" t="e">
        <f>R1088+R1100</f>
        <v>#REF!</v>
      </c>
      <c r="S1101" s="48" t="e">
        <f>S1088+S1100</f>
        <v>#REF!</v>
      </c>
      <c r="T1101" s="48" t="e">
        <f>T1088+T1100</f>
        <v>#REF!</v>
      </c>
      <c r="U1101" s="48" t="e">
        <f>U1088+U1100</f>
        <v>#REF!</v>
      </c>
      <c r="V1101" s="49" t="e">
        <f>V1088+V1100</f>
        <v>#REF!</v>
      </c>
      <c r="W1101" s="149" t="e">
        <f t="shared" si="352"/>
        <v>#REF!</v>
      </c>
      <c r="X1101" s="48" t="e">
        <f>X1088+X1100</f>
        <v>#REF!</v>
      </c>
      <c r="Y1101" s="48">
        <f>Y1100</f>
        <v>1170</v>
      </c>
      <c r="Z1101" s="48">
        <f>Z1100</f>
        <v>1170</v>
      </c>
      <c r="AA1101" s="48">
        <f>AA1100</f>
        <v>0</v>
      </c>
      <c r="AB1101" s="48">
        <f>AB1100</f>
        <v>0</v>
      </c>
      <c r="AC1101" s="50"/>
      <c r="AD1101" s="50"/>
      <c r="AE1101" s="48">
        <f t="shared" si="353"/>
        <v>2520</v>
      </c>
      <c r="AF1101" s="48">
        <f t="shared" si="353"/>
        <v>0</v>
      </c>
      <c r="AG1101" s="48">
        <f t="shared" si="353"/>
        <v>0</v>
      </c>
      <c r="AH1101" s="48">
        <f t="shared" si="353"/>
        <v>0</v>
      </c>
      <c r="AI1101" s="48">
        <f>AI1100</f>
        <v>0</v>
      </c>
      <c r="AJ1101" s="178">
        <f t="shared" si="353"/>
        <v>0</v>
      </c>
      <c r="AK1101" s="48">
        <f t="shared" si="353"/>
        <v>0</v>
      </c>
      <c r="AL1101" s="48"/>
      <c r="AM1101" s="48">
        <f>AM1100</f>
        <v>0</v>
      </c>
      <c r="AN1101" s="48"/>
      <c r="AO1101" s="48"/>
      <c r="AP1101" s="48"/>
      <c r="AQ1101" s="48"/>
      <c r="AR1101" s="178">
        <f t="shared" si="353"/>
        <v>0</v>
      </c>
      <c r="AS1101" s="48">
        <f t="shared" si="353"/>
        <v>0</v>
      </c>
      <c r="AT1101" s="48">
        <f t="shared" si="353"/>
        <v>0</v>
      </c>
      <c r="AU1101" s="48">
        <f t="shared" si="354"/>
        <v>0</v>
      </c>
      <c r="AV1101" s="48">
        <f t="shared" si="354"/>
        <v>0</v>
      </c>
      <c r="AW1101" s="48">
        <f t="shared" si="354"/>
        <v>0</v>
      </c>
      <c r="AX1101" s="48"/>
      <c r="AY1101" s="234"/>
      <c r="AZ1101" s="48">
        <f>AZ1100</f>
        <v>0</v>
      </c>
      <c r="BA1101" s="32"/>
      <c r="BB1101" s="32"/>
      <c r="BC1101" s="234"/>
      <c r="BD1101" s="48"/>
      <c r="BE1101" s="741"/>
      <c r="BF1101" s="519"/>
      <c r="BG1101" s="519"/>
      <c r="BH1101" s="519"/>
    </row>
    <row r="1102" spans="1:60" s="23" customFormat="1" ht="26.25" customHeight="1" hidden="1">
      <c r="A1102" s="43"/>
      <c r="B1102" s="44"/>
      <c r="C1102" s="44"/>
      <c r="D1102" s="45"/>
      <c r="E1102" s="11"/>
      <c r="F1102" s="10" t="s">
        <v>83</v>
      </c>
      <c r="G1102" s="11" t="s">
        <v>6</v>
      </c>
      <c r="H1102" s="11" t="s">
        <v>2</v>
      </c>
      <c r="I1102" s="11"/>
      <c r="J1102" s="10">
        <v>7</v>
      </c>
      <c r="K1102" s="11">
        <v>1</v>
      </c>
      <c r="L1102" s="11">
        <v>7</v>
      </c>
      <c r="M1102" s="144" t="s">
        <v>13</v>
      </c>
      <c r="N1102" s="11"/>
      <c r="O1102" s="11"/>
      <c r="P1102" s="22">
        <v>111</v>
      </c>
      <c r="Q1102" s="171" t="s">
        <v>431</v>
      </c>
      <c r="R1102" s="32">
        <v>3000</v>
      </c>
      <c r="S1102" s="32">
        <v>0</v>
      </c>
      <c r="T1102" s="33">
        <f>R1102+S1102</f>
        <v>3000</v>
      </c>
      <c r="U1102" s="34">
        <v>-4124.25</v>
      </c>
      <c r="V1102" s="34">
        <v>66</v>
      </c>
      <c r="W1102" s="143">
        <f t="shared" si="352"/>
        <v>0.022</v>
      </c>
      <c r="X1102" s="32">
        <v>-2500</v>
      </c>
      <c r="Y1102" s="32">
        <v>1170</v>
      </c>
      <c r="Z1102" s="32">
        <v>1170</v>
      </c>
      <c r="AA1102" s="32">
        <v>0</v>
      </c>
      <c r="AB1102" s="32">
        <v>0</v>
      </c>
      <c r="AC1102" s="4"/>
      <c r="AD1102" s="4"/>
      <c r="AE1102" s="32">
        <v>2520</v>
      </c>
      <c r="AF1102" s="32"/>
      <c r="AG1102" s="32">
        <v>21657</v>
      </c>
      <c r="AH1102" s="32">
        <v>21657</v>
      </c>
      <c r="AI1102" s="32"/>
      <c r="AJ1102" s="67"/>
      <c r="AK1102" s="67"/>
      <c r="AL1102" s="32"/>
      <c r="AM1102" s="32">
        <v>0</v>
      </c>
      <c r="AN1102" s="32"/>
      <c r="AO1102" s="32"/>
      <c r="AP1102" s="32"/>
      <c r="AQ1102" s="32"/>
      <c r="AR1102" s="67">
        <f>AM1102</f>
        <v>0</v>
      </c>
      <c r="AS1102" s="32"/>
      <c r="AT1102" s="32"/>
      <c r="AU1102" s="67"/>
      <c r="AV1102" s="32"/>
      <c r="AW1102" s="32"/>
      <c r="AX1102" s="32"/>
      <c r="AY1102" s="234"/>
      <c r="AZ1102" s="32"/>
      <c r="BA1102" s="32"/>
      <c r="BB1102" s="32"/>
      <c r="BC1102" s="234"/>
      <c r="BD1102" s="32"/>
      <c r="BE1102" s="734"/>
      <c r="BF1102" s="70"/>
      <c r="BG1102" s="70"/>
      <c r="BH1102" s="70"/>
    </row>
    <row r="1103" spans="1:60" s="23" customFormat="1" ht="26.25" customHeight="1" hidden="1">
      <c r="A1103" s="12">
        <v>10</v>
      </c>
      <c r="B1103" s="13">
        <v>1</v>
      </c>
      <c r="C1103" s="13"/>
      <c r="D1103" s="11" t="s">
        <v>3</v>
      </c>
      <c r="E1103" s="11"/>
      <c r="F1103" s="10" t="s">
        <v>83</v>
      </c>
      <c r="G1103" s="11" t="s">
        <v>6</v>
      </c>
      <c r="H1103" s="11" t="s">
        <v>2</v>
      </c>
      <c r="I1103" s="11"/>
      <c r="J1103" s="10">
        <v>7</v>
      </c>
      <c r="K1103" s="11">
        <v>1</v>
      </c>
      <c r="L1103" s="11">
        <v>7</v>
      </c>
      <c r="M1103" s="144" t="s">
        <v>13</v>
      </c>
      <c r="N1103" s="11"/>
      <c r="O1103" s="11"/>
      <c r="P1103" s="22" t="s">
        <v>7</v>
      </c>
      <c r="Q1103" s="21" t="s">
        <v>432</v>
      </c>
      <c r="R1103" s="32">
        <v>3000</v>
      </c>
      <c r="S1103" s="32">
        <v>0</v>
      </c>
      <c r="T1103" s="33">
        <f>R1103+S1103</f>
        <v>3000</v>
      </c>
      <c r="U1103" s="34">
        <v>-4124.25</v>
      </c>
      <c r="V1103" s="34">
        <v>66</v>
      </c>
      <c r="W1103" s="143">
        <f t="shared" si="352"/>
        <v>0.022</v>
      </c>
      <c r="X1103" s="32">
        <v>-2500</v>
      </c>
      <c r="Y1103" s="32">
        <v>1170</v>
      </c>
      <c r="Z1103" s="32">
        <v>1170</v>
      </c>
      <c r="AA1103" s="32">
        <v>0</v>
      </c>
      <c r="AB1103" s="32">
        <v>0</v>
      </c>
      <c r="AC1103" s="4"/>
      <c r="AD1103" s="4"/>
      <c r="AE1103" s="32">
        <v>2520</v>
      </c>
      <c r="AF1103" s="32"/>
      <c r="AG1103" s="32">
        <f>Z1103+AE1103</f>
        <v>3690</v>
      </c>
      <c r="AH1103" s="32">
        <v>3686.98</v>
      </c>
      <c r="AI1103" s="32"/>
      <c r="AJ1103" s="67"/>
      <c r="AK1103" s="67"/>
      <c r="AL1103" s="32"/>
      <c r="AM1103" s="32">
        <v>0</v>
      </c>
      <c r="AN1103" s="32"/>
      <c r="AO1103" s="32"/>
      <c r="AP1103" s="32"/>
      <c r="AQ1103" s="32"/>
      <c r="AR1103" s="67">
        <f>AM1102</f>
        <v>0</v>
      </c>
      <c r="AS1103" s="32"/>
      <c r="AT1103" s="32"/>
      <c r="AU1103" s="67"/>
      <c r="AV1103" s="32"/>
      <c r="AW1103" s="32"/>
      <c r="AX1103" s="32"/>
      <c r="AY1103" s="234"/>
      <c r="AZ1103" s="32"/>
      <c r="BA1103" s="32"/>
      <c r="BB1103" s="32"/>
      <c r="BC1103" s="234"/>
      <c r="BD1103" s="32"/>
      <c r="BE1103" s="734"/>
      <c r="BF1103" s="70"/>
      <c r="BG1103" s="70"/>
      <c r="BH1103" s="70"/>
    </row>
    <row r="1104" spans="1:60" s="23" customFormat="1" ht="15.75" customHeight="1" hidden="1">
      <c r="A1104" s="35">
        <v>10</v>
      </c>
      <c r="B1104" s="36">
        <v>1</v>
      </c>
      <c r="C1104" s="36"/>
      <c r="D1104" s="37" t="s">
        <v>3</v>
      </c>
      <c r="E1104" s="37"/>
      <c r="F1104" s="38" t="s">
        <v>83</v>
      </c>
      <c r="G1104" s="37" t="s">
        <v>6</v>
      </c>
      <c r="H1104" s="213" t="s">
        <v>2</v>
      </c>
      <c r="I1104" s="213"/>
      <c r="J1104" s="212">
        <v>7</v>
      </c>
      <c r="K1104" s="213">
        <v>1</v>
      </c>
      <c r="L1104" s="213"/>
      <c r="M1104" s="213"/>
      <c r="N1104" s="213"/>
      <c r="O1104" s="213"/>
      <c r="P1104" s="256"/>
      <c r="Q1104" s="271" t="s">
        <v>433</v>
      </c>
      <c r="R1104" s="258">
        <f>R1103</f>
        <v>3000</v>
      </c>
      <c r="S1104" s="258">
        <f>S1103</f>
        <v>0</v>
      </c>
      <c r="T1104" s="258">
        <f>T1103</f>
        <v>3000</v>
      </c>
      <c r="U1104" s="258">
        <f>U1103</f>
        <v>-4124.25</v>
      </c>
      <c r="V1104" s="259">
        <f>V1103</f>
        <v>66</v>
      </c>
      <c r="W1104" s="260">
        <f t="shared" si="352"/>
        <v>0.022</v>
      </c>
      <c r="X1104" s="258">
        <f>X1103</f>
        <v>-2500</v>
      </c>
      <c r="Y1104" s="258">
        <f>Y1103</f>
        <v>1170</v>
      </c>
      <c r="Z1104" s="258">
        <f>Z1103</f>
        <v>1170</v>
      </c>
      <c r="AA1104" s="258">
        <f>AA1103</f>
        <v>0</v>
      </c>
      <c r="AB1104" s="258">
        <f>AB1103</f>
        <v>0</v>
      </c>
      <c r="AC1104" s="261"/>
      <c r="AD1104" s="261"/>
      <c r="AE1104" s="258">
        <f>AE1103</f>
        <v>2520</v>
      </c>
      <c r="AF1104" s="258">
        <f aca="true" t="shared" si="355" ref="AF1104:AU1104">SUM(AF1102:AF1103)</f>
        <v>0</v>
      </c>
      <c r="AG1104" s="258">
        <f t="shared" si="355"/>
        <v>25347</v>
      </c>
      <c r="AH1104" s="258">
        <f t="shared" si="355"/>
        <v>25343.98</v>
      </c>
      <c r="AI1104" s="258">
        <f>SUM(AI1102:AI1103)</f>
        <v>0</v>
      </c>
      <c r="AJ1104" s="262">
        <f t="shared" si="355"/>
        <v>0</v>
      </c>
      <c r="AK1104" s="258">
        <f t="shared" si="355"/>
        <v>0</v>
      </c>
      <c r="AL1104" s="258">
        <f t="shared" si="355"/>
        <v>0</v>
      </c>
      <c r="AM1104" s="258">
        <f>SUM(AM1102:AM1103)</f>
        <v>0</v>
      </c>
      <c r="AN1104" s="258"/>
      <c r="AO1104" s="258"/>
      <c r="AP1104" s="258"/>
      <c r="AQ1104" s="258"/>
      <c r="AR1104" s="262">
        <f t="shared" si="355"/>
        <v>0</v>
      </c>
      <c r="AS1104" s="258">
        <f t="shared" si="355"/>
        <v>0</v>
      </c>
      <c r="AT1104" s="258">
        <f t="shared" si="355"/>
        <v>0</v>
      </c>
      <c r="AU1104" s="258">
        <f t="shared" si="355"/>
        <v>0</v>
      </c>
      <c r="AV1104" s="258">
        <f>SUM(AV1102:AV1103)</f>
        <v>0</v>
      </c>
      <c r="AW1104" s="258">
        <f>SUM(AW1102:AW1103)</f>
        <v>0</v>
      </c>
      <c r="AX1104" s="258"/>
      <c r="AY1104" s="234"/>
      <c r="AZ1104" s="258">
        <f>SUM(AZ1102:AZ1103)</f>
        <v>0</v>
      </c>
      <c r="BA1104" s="32"/>
      <c r="BB1104" s="32"/>
      <c r="BC1104" s="234"/>
      <c r="BD1104" s="258"/>
      <c r="BE1104" s="734"/>
      <c r="BF1104" s="70"/>
      <c r="BG1104" s="70"/>
      <c r="BH1104" s="70"/>
    </row>
    <row r="1105" spans="1:60" s="23" customFormat="1" ht="15.75" hidden="1">
      <c r="A1105" s="43">
        <v>10</v>
      </c>
      <c r="B1105" s="44">
        <v>1</v>
      </c>
      <c r="C1105" s="44"/>
      <c r="D1105" s="45" t="s">
        <v>10</v>
      </c>
      <c r="E1105" s="45"/>
      <c r="F1105" s="46" t="s">
        <v>83</v>
      </c>
      <c r="G1105" s="45" t="s">
        <v>6</v>
      </c>
      <c r="H1105" s="45" t="s">
        <v>2</v>
      </c>
      <c r="I1105" s="45"/>
      <c r="J1105" s="46">
        <v>7</v>
      </c>
      <c r="K1105" s="57"/>
      <c r="L1105" s="57"/>
      <c r="M1105" s="57"/>
      <c r="N1105" s="57"/>
      <c r="O1105" s="57"/>
      <c r="P1105" s="57"/>
      <c r="Q1105" s="83" t="s">
        <v>193</v>
      </c>
      <c r="R1105" s="48" t="e">
        <f>R1088+R1104</f>
        <v>#REF!</v>
      </c>
      <c r="S1105" s="48" t="e">
        <f>S1088+S1104</f>
        <v>#REF!</v>
      </c>
      <c r="T1105" s="48" t="e">
        <f>T1088+T1104</f>
        <v>#REF!</v>
      </c>
      <c r="U1105" s="48" t="e">
        <f>U1088+U1104</f>
        <v>#REF!</v>
      </c>
      <c r="V1105" s="49" t="e">
        <f>V1088+V1104</f>
        <v>#REF!</v>
      </c>
      <c r="W1105" s="149" t="e">
        <f t="shared" si="352"/>
        <v>#REF!</v>
      </c>
      <c r="X1105" s="48" t="e">
        <f>X1088+X1104</f>
        <v>#REF!</v>
      </c>
      <c r="Y1105" s="48">
        <f>Y1104</f>
        <v>1170</v>
      </c>
      <c r="Z1105" s="48">
        <f>Z1104</f>
        <v>1170</v>
      </c>
      <c r="AA1105" s="48">
        <f>AA1104</f>
        <v>0</v>
      </c>
      <c r="AB1105" s="48">
        <f>AB1104</f>
        <v>0</v>
      </c>
      <c r="AC1105" s="50"/>
      <c r="AD1105" s="50"/>
      <c r="AE1105" s="48">
        <f>AE1104</f>
        <v>2520</v>
      </c>
      <c r="AF1105" s="48">
        <f aca="true" t="shared" si="356" ref="AF1105:AU1105">AF1104</f>
        <v>0</v>
      </c>
      <c r="AG1105" s="48">
        <f t="shared" si="356"/>
        <v>25347</v>
      </c>
      <c r="AH1105" s="48">
        <f t="shared" si="356"/>
        <v>25343.98</v>
      </c>
      <c r="AI1105" s="48">
        <f>AI1104</f>
        <v>0</v>
      </c>
      <c r="AJ1105" s="178">
        <f t="shared" si="356"/>
        <v>0</v>
      </c>
      <c r="AK1105" s="48">
        <f t="shared" si="356"/>
        <v>0</v>
      </c>
      <c r="AL1105" s="48">
        <f t="shared" si="356"/>
        <v>0</v>
      </c>
      <c r="AM1105" s="48">
        <f>AM1104</f>
        <v>0</v>
      </c>
      <c r="AN1105" s="48"/>
      <c r="AO1105" s="48"/>
      <c r="AP1105" s="48"/>
      <c r="AQ1105" s="48"/>
      <c r="AR1105" s="178">
        <f t="shared" si="356"/>
        <v>0</v>
      </c>
      <c r="AS1105" s="48">
        <f t="shared" si="356"/>
        <v>0</v>
      </c>
      <c r="AT1105" s="48">
        <f t="shared" si="356"/>
        <v>0</v>
      </c>
      <c r="AU1105" s="48">
        <f t="shared" si="356"/>
        <v>0</v>
      </c>
      <c r="AV1105" s="48">
        <f>AV1104</f>
        <v>0</v>
      </c>
      <c r="AW1105" s="48">
        <f>AW1104</f>
        <v>0</v>
      </c>
      <c r="AX1105" s="48"/>
      <c r="AY1105" s="234"/>
      <c r="AZ1105" s="48">
        <f>AZ1104</f>
        <v>0</v>
      </c>
      <c r="BA1105" s="32"/>
      <c r="BB1105" s="32"/>
      <c r="BC1105" s="234"/>
      <c r="BD1105" s="48"/>
      <c r="BE1105" s="734"/>
      <c r="BF1105" s="70"/>
      <c r="BG1105" s="70"/>
      <c r="BH1105" s="70"/>
    </row>
    <row r="1106" spans="1:60" s="23" customFormat="1" ht="15.75" hidden="1">
      <c r="A1106" s="985" t="s">
        <v>186</v>
      </c>
      <c r="B1106" s="986"/>
      <c r="C1106" s="986"/>
      <c r="D1106" s="986"/>
      <c r="E1106" s="986"/>
      <c r="F1106" s="986"/>
      <c r="G1106" s="986"/>
      <c r="H1106" s="986"/>
      <c r="I1106" s="987"/>
      <c r="J1106" s="901" t="s">
        <v>416</v>
      </c>
      <c r="K1106" s="902"/>
      <c r="L1106" s="902"/>
      <c r="M1106" s="902"/>
      <c r="N1106" s="902"/>
      <c r="O1106" s="902"/>
      <c r="P1106" s="903"/>
      <c r="Q1106" s="198" t="s">
        <v>417</v>
      </c>
      <c r="R1106" s="54" t="e">
        <f>R1099+R1101</f>
        <v>#REF!</v>
      </c>
      <c r="S1106" s="54">
        <f>S1099</f>
        <v>0</v>
      </c>
      <c r="T1106" s="54" t="e">
        <f>T1099+T1101</f>
        <v>#REF!</v>
      </c>
      <c r="U1106" s="54" t="e">
        <f>U1099+U1101</f>
        <v>#REF!</v>
      </c>
      <c r="V1106" s="55" t="e">
        <f>V1099+V1101</f>
        <v>#REF!</v>
      </c>
      <c r="W1106" s="152" t="e">
        <f t="shared" si="352"/>
        <v>#REF!</v>
      </c>
      <c r="X1106" s="54" t="e">
        <f>X1099+X1101</f>
        <v>#REF!</v>
      </c>
      <c r="Y1106" s="54">
        <f>Y1101</f>
        <v>1170</v>
      </c>
      <c r="Z1106" s="54">
        <f>Z1101</f>
        <v>1170</v>
      </c>
      <c r="AA1106" s="54">
        <f>AA1099+AA1101</f>
        <v>0</v>
      </c>
      <c r="AB1106" s="54">
        <f>AB1101</f>
        <v>0</v>
      </c>
      <c r="AC1106" s="2"/>
      <c r="AD1106" s="2"/>
      <c r="AE1106" s="54">
        <f>AE1101</f>
        <v>2520</v>
      </c>
      <c r="AF1106" s="54">
        <f aca="true" t="shared" si="357" ref="AF1106:AU1106">AF1101+AF1105</f>
        <v>0</v>
      </c>
      <c r="AG1106" s="54">
        <f t="shared" si="357"/>
        <v>25347</v>
      </c>
      <c r="AH1106" s="54">
        <f t="shared" si="357"/>
        <v>25343.98</v>
      </c>
      <c r="AI1106" s="54">
        <f>AI1101+AI1105</f>
        <v>0</v>
      </c>
      <c r="AJ1106" s="54">
        <f t="shared" si="357"/>
        <v>0</v>
      </c>
      <c r="AK1106" s="54">
        <f t="shared" si="357"/>
        <v>0</v>
      </c>
      <c r="AL1106" s="54">
        <f t="shared" si="357"/>
        <v>0</v>
      </c>
      <c r="AM1106" s="64">
        <f>AM1101+AM1105</f>
        <v>0</v>
      </c>
      <c r="AN1106" s="64"/>
      <c r="AO1106" s="64"/>
      <c r="AP1106" s="64"/>
      <c r="AQ1106" s="64"/>
      <c r="AR1106" s="54">
        <f t="shared" si="357"/>
        <v>0</v>
      </c>
      <c r="AS1106" s="64">
        <f t="shared" si="357"/>
        <v>0</v>
      </c>
      <c r="AT1106" s="64">
        <f t="shared" si="357"/>
        <v>0</v>
      </c>
      <c r="AU1106" s="64">
        <f t="shared" si="357"/>
        <v>0</v>
      </c>
      <c r="AV1106" s="64">
        <f>AV1101+AV1105</f>
        <v>0</v>
      </c>
      <c r="AW1106" s="64">
        <f>AW1101+AW1105</f>
        <v>0</v>
      </c>
      <c r="AX1106" s="64"/>
      <c r="AY1106" s="234"/>
      <c r="AZ1106" s="64">
        <f>AZ1101+AZ1105</f>
        <v>0</v>
      </c>
      <c r="BA1106" s="32"/>
      <c r="BB1106" s="32"/>
      <c r="BC1106" s="234"/>
      <c r="BD1106" s="64"/>
      <c r="BE1106" s="734"/>
      <c r="BF1106" s="70"/>
      <c r="BG1106" s="70"/>
      <c r="BH1106" s="70"/>
    </row>
    <row r="1107" spans="1:60" s="23" customFormat="1" ht="10.5" customHeight="1">
      <c r="A1107" s="127"/>
      <c r="B1107" s="127"/>
      <c r="C1107" s="127"/>
      <c r="D1107" s="127"/>
      <c r="E1107" s="127"/>
      <c r="F1107" s="127"/>
      <c r="G1107" s="127"/>
      <c r="H1107" s="127"/>
      <c r="I1107" s="127"/>
      <c r="J1107" s="128"/>
      <c r="K1107" s="128"/>
      <c r="L1107" s="128"/>
      <c r="M1107" s="128"/>
      <c r="N1107" s="128"/>
      <c r="O1107" s="128"/>
      <c r="P1107" s="128"/>
      <c r="Q1107" s="129"/>
      <c r="R1107" s="130"/>
      <c r="S1107" s="130"/>
      <c r="T1107" s="130"/>
      <c r="U1107" s="131"/>
      <c r="V1107" s="131"/>
      <c r="W1107" s="131"/>
      <c r="X1107" s="130"/>
      <c r="Y1107" s="130"/>
      <c r="Z1107" s="130"/>
      <c r="AA1107" s="130"/>
      <c r="AB1107" s="130"/>
      <c r="AC1107" s="122"/>
      <c r="AD1107" s="122"/>
      <c r="AE1107" s="130"/>
      <c r="AF1107" s="130"/>
      <c r="AG1107" s="130"/>
      <c r="AH1107" s="130"/>
      <c r="AI1107" s="130"/>
      <c r="AJ1107" s="130"/>
      <c r="AK1107" s="130"/>
      <c r="AL1107" s="141"/>
      <c r="AM1107" s="141"/>
      <c r="AN1107" s="141"/>
      <c r="AO1107" s="141"/>
      <c r="AP1107" s="141"/>
      <c r="AQ1107" s="141"/>
      <c r="AR1107" s="130"/>
      <c r="AS1107" s="141"/>
      <c r="AT1107" s="141"/>
      <c r="AU1107" s="130"/>
      <c r="AV1107" s="130"/>
      <c r="AW1107" s="130"/>
      <c r="AX1107" s="130"/>
      <c r="AY1107" s="655"/>
      <c r="AZ1107" s="130"/>
      <c r="BA1107" s="130"/>
      <c r="BB1107" s="130"/>
      <c r="BC1107" s="655"/>
      <c r="BD1107" s="130"/>
      <c r="BE1107" s="734"/>
      <c r="BF1107" s="70"/>
      <c r="BG1107" s="70"/>
      <c r="BH1107" s="70"/>
    </row>
    <row r="1108" spans="1:56" ht="18.75">
      <c r="A1108" s="97"/>
      <c r="B1108" s="97"/>
      <c r="C1108" s="97"/>
      <c r="D1108" s="96"/>
      <c r="E1108" s="96"/>
      <c r="F1108" s="96"/>
      <c r="G1108" s="96"/>
      <c r="H1108" s="73" t="s">
        <v>456</v>
      </c>
      <c r="I1108" s="73"/>
      <c r="J1108" s="73"/>
      <c r="K1108" s="73"/>
      <c r="L1108" s="73"/>
      <c r="M1108" s="73"/>
      <c r="N1108" s="73"/>
      <c r="O1108" s="96"/>
      <c r="P1108" s="96"/>
      <c r="Q1108" s="17" t="s">
        <v>680</v>
      </c>
      <c r="R1108" s="123"/>
      <c r="S1108" s="123"/>
      <c r="T1108" s="124"/>
      <c r="U1108" s="125"/>
      <c r="V1108" s="125"/>
      <c r="W1108" s="125"/>
      <c r="X1108" s="123"/>
      <c r="Y1108" s="123"/>
      <c r="Z1108" s="123"/>
      <c r="AA1108" s="123"/>
      <c r="AB1108" s="123"/>
      <c r="AC1108" s="96"/>
      <c r="AD1108" s="96"/>
      <c r="AE1108" s="123"/>
      <c r="AF1108" s="123"/>
      <c r="AG1108" s="123"/>
      <c r="AH1108" s="123"/>
      <c r="AI1108" s="123"/>
      <c r="AJ1108" s="123"/>
      <c r="AK1108" s="123"/>
      <c r="AL1108" s="205"/>
      <c r="AM1108" s="205"/>
      <c r="AN1108" s="205"/>
      <c r="AO1108" s="205"/>
      <c r="AP1108" s="205"/>
      <c r="AQ1108" s="205"/>
      <c r="AR1108" s="123"/>
      <c r="AS1108" s="205"/>
      <c r="AT1108" s="205"/>
      <c r="AU1108" s="123"/>
      <c r="AV1108" s="123"/>
      <c r="AW1108" s="123"/>
      <c r="AX1108" s="123"/>
      <c r="AY1108" s="794"/>
      <c r="AZ1108" s="123"/>
      <c r="BA1108" s="123"/>
      <c r="BB1108" s="123"/>
      <c r="BC1108" s="794"/>
      <c r="BD1108" s="123"/>
    </row>
    <row r="1109" spans="1:60" s="23" customFormat="1" ht="10.5" customHeight="1">
      <c r="A1109" s="502"/>
      <c r="B1109" s="502"/>
      <c r="C1109" s="502"/>
      <c r="D1109" s="502"/>
      <c r="E1109" s="502"/>
      <c r="F1109" s="502"/>
      <c r="G1109" s="502"/>
      <c r="H1109" s="502"/>
      <c r="I1109" s="502"/>
      <c r="J1109" s="503"/>
      <c r="K1109" s="503"/>
      <c r="L1109" s="503"/>
      <c r="M1109" s="503"/>
      <c r="N1109" s="503"/>
      <c r="O1109" s="503"/>
      <c r="P1109" s="503"/>
      <c r="Q1109" s="504"/>
      <c r="R1109" s="505"/>
      <c r="S1109" s="505"/>
      <c r="T1109" s="505"/>
      <c r="U1109" s="506"/>
      <c r="V1109" s="506"/>
      <c r="W1109" s="506"/>
      <c r="X1109" s="505"/>
      <c r="Y1109" s="505"/>
      <c r="Z1109" s="505"/>
      <c r="AA1109" s="505"/>
      <c r="AB1109" s="505"/>
      <c r="AC1109" s="504"/>
      <c r="AD1109" s="504"/>
      <c r="AE1109" s="505"/>
      <c r="AF1109" s="505"/>
      <c r="AG1109" s="505"/>
      <c r="AH1109" s="505"/>
      <c r="AI1109" s="505"/>
      <c r="AJ1109" s="505"/>
      <c r="AK1109" s="505"/>
      <c r="AL1109" s="508"/>
      <c r="AM1109" s="508"/>
      <c r="AN1109" s="508"/>
      <c r="AO1109" s="508"/>
      <c r="AP1109" s="508"/>
      <c r="AQ1109" s="508"/>
      <c r="AR1109" s="505"/>
      <c r="AS1109" s="508"/>
      <c r="AT1109" s="508"/>
      <c r="AU1109" s="505"/>
      <c r="AV1109" s="505"/>
      <c r="AW1109" s="505"/>
      <c r="AX1109" s="505"/>
      <c r="AY1109" s="775"/>
      <c r="AZ1109" s="505"/>
      <c r="BA1109" s="505"/>
      <c r="BB1109" s="505"/>
      <c r="BC1109" s="775"/>
      <c r="BD1109" s="505"/>
      <c r="BE1109" s="734"/>
      <c r="BF1109" s="70"/>
      <c r="BG1109" s="70"/>
      <c r="BH1109" s="70"/>
    </row>
    <row r="1110" spans="1:60" s="19" customFormat="1" ht="15.75" customHeight="1">
      <c r="A1110" s="14" t="s">
        <v>305</v>
      </c>
      <c r="B1110" s="26"/>
      <c r="C1110" s="26"/>
      <c r="D1110" s="26"/>
      <c r="E1110" s="379"/>
      <c r="F1110" s="896" t="s">
        <v>305</v>
      </c>
      <c r="G1110" s="896"/>
      <c r="H1110" s="896"/>
      <c r="I1110" s="896"/>
      <c r="J1110" s="896"/>
      <c r="K1110" s="896"/>
      <c r="L1110" s="896"/>
      <c r="M1110" s="961" t="s">
        <v>458</v>
      </c>
      <c r="N1110" s="961"/>
      <c r="O1110" s="961"/>
      <c r="P1110" s="961"/>
      <c r="Q1110" s="961"/>
      <c r="R1110" s="961"/>
      <c r="S1110" s="961"/>
      <c r="T1110" s="961"/>
      <c r="U1110" s="961"/>
      <c r="V1110" s="961"/>
      <c r="W1110" s="961"/>
      <c r="X1110" s="961"/>
      <c r="Y1110" s="961"/>
      <c r="Z1110" s="961"/>
      <c r="AA1110" s="961"/>
      <c r="AB1110" s="961"/>
      <c r="AC1110" s="961"/>
      <c r="AD1110" s="961"/>
      <c r="AE1110" s="961"/>
      <c r="AF1110" s="961"/>
      <c r="AG1110" s="961"/>
      <c r="AH1110" s="961"/>
      <c r="AI1110" s="961"/>
      <c r="AJ1110" s="961"/>
      <c r="AK1110" s="961"/>
      <c r="AL1110" s="961"/>
      <c r="AM1110" s="961"/>
      <c r="AN1110" s="961"/>
      <c r="AO1110" s="961"/>
      <c r="AP1110" s="961"/>
      <c r="AQ1110" s="961"/>
      <c r="AR1110" s="961"/>
      <c r="AS1110" s="961"/>
      <c r="AT1110" s="961"/>
      <c r="AU1110" s="961"/>
      <c r="AV1110" s="961"/>
      <c r="AW1110" s="961"/>
      <c r="AX1110" s="961"/>
      <c r="AY1110" s="961"/>
      <c r="AZ1110" s="961"/>
      <c r="BA1110" s="961"/>
      <c r="BB1110" s="961"/>
      <c r="BC1110" s="961"/>
      <c r="BD1110" s="961"/>
      <c r="BE1110" s="961"/>
      <c r="BF1110" s="961"/>
      <c r="BG1110" s="961"/>
      <c r="BH1110" s="961"/>
    </row>
    <row r="1111" spans="1:60" s="122" customFormat="1" ht="15.75" customHeight="1">
      <c r="A1111" s="9" t="s">
        <v>306</v>
      </c>
      <c r="B1111" s="5"/>
      <c r="C1111" s="5"/>
      <c r="D1111" s="5"/>
      <c r="E1111" s="379"/>
      <c r="F1111" s="896" t="s">
        <v>306</v>
      </c>
      <c r="G1111" s="896"/>
      <c r="H1111" s="896"/>
      <c r="I1111" s="896"/>
      <c r="J1111" s="896"/>
      <c r="K1111" s="896"/>
      <c r="L1111" s="896"/>
      <c r="M1111" s="884" t="s">
        <v>457</v>
      </c>
      <c r="N1111" s="884"/>
      <c r="O1111" s="884"/>
      <c r="P1111" s="884"/>
      <c r="Q1111" s="884"/>
      <c r="R1111" s="884"/>
      <c r="S1111" s="884"/>
      <c r="T1111" s="884"/>
      <c r="U1111" s="884"/>
      <c r="V1111" s="884"/>
      <c r="W1111" s="884"/>
      <c r="X1111" s="884"/>
      <c r="Y1111" s="884"/>
      <c r="Z1111" s="884"/>
      <c r="AA1111" s="884"/>
      <c r="AB1111" s="884"/>
      <c r="AC1111" s="884"/>
      <c r="AD1111" s="884"/>
      <c r="AE1111" s="884"/>
      <c r="AF1111" s="884"/>
      <c r="AG1111" s="884"/>
      <c r="AH1111" s="884"/>
      <c r="AI1111" s="884"/>
      <c r="AJ1111" s="884"/>
      <c r="AK1111" s="884"/>
      <c r="AL1111" s="884"/>
      <c r="AM1111" s="884"/>
      <c r="AN1111" s="884"/>
      <c r="AO1111" s="884"/>
      <c r="AP1111" s="884"/>
      <c r="AQ1111" s="884"/>
      <c r="AR1111" s="884"/>
      <c r="AS1111" s="884"/>
      <c r="AT1111" s="884"/>
      <c r="AU1111" s="884"/>
      <c r="AV1111" s="884"/>
      <c r="AW1111" s="884"/>
      <c r="AX1111" s="884"/>
      <c r="AY1111" s="884"/>
      <c r="AZ1111" s="884"/>
      <c r="BA1111" s="884"/>
      <c r="BB1111" s="884"/>
      <c r="BC1111" s="884"/>
      <c r="BD1111" s="884"/>
      <c r="BE1111" s="884"/>
      <c r="BF1111" s="884"/>
      <c r="BG1111" s="884"/>
      <c r="BH1111" s="884"/>
    </row>
    <row r="1112" spans="1:60" s="56" customFormat="1" ht="15.75" customHeight="1">
      <c r="A1112" s="8" t="s">
        <v>307</v>
      </c>
      <c r="B1112" s="5"/>
      <c r="C1112" s="5"/>
      <c r="D1112" s="5"/>
      <c r="E1112" s="379"/>
      <c r="F1112" s="896" t="s">
        <v>307</v>
      </c>
      <c r="G1112" s="896"/>
      <c r="H1112" s="896"/>
      <c r="I1112" s="896"/>
      <c r="J1112" s="896"/>
      <c r="K1112" s="896"/>
      <c r="L1112" s="896"/>
      <c r="M1112" s="884" t="s">
        <v>418</v>
      </c>
      <c r="N1112" s="884"/>
      <c r="O1112" s="884"/>
      <c r="P1112" s="884"/>
      <c r="Q1112" s="884"/>
      <c r="R1112" s="884"/>
      <c r="S1112" s="884"/>
      <c r="T1112" s="884"/>
      <c r="U1112" s="884"/>
      <c r="V1112" s="884"/>
      <c r="W1112" s="884"/>
      <c r="X1112" s="884"/>
      <c r="Y1112" s="884"/>
      <c r="Z1112" s="884"/>
      <c r="AA1112" s="884"/>
      <c r="AB1112" s="884"/>
      <c r="AC1112" s="884"/>
      <c r="AD1112" s="884"/>
      <c r="AE1112" s="884"/>
      <c r="AF1112" s="884"/>
      <c r="AG1112" s="884"/>
      <c r="AH1112" s="884"/>
      <c r="AI1112" s="884"/>
      <c r="AJ1112" s="884"/>
      <c r="AK1112" s="884"/>
      <c r="AL1112" s="884"/>
      <c r="AM1112" s="884"/>
      <c r="AN1112" s="884"/>
      <c r="AO1112" s="884"/>
      <c r="AP1112" s="884"/>
      <c r="AQ1112" s="884"/>
      <c r="AR1112" s="884"/>
      <c r="AS1112" s="884"/>
      <c r="AT1112" s="884"/>
      <c r="AU1112" s="884"/>
      <c r="AV1112" s="884"/>
      <c r="AW1112" s="884"/>
      <c r="AX1112" s="884"/>
      <c r="AY1112" s="884"/>
      <c r="AZ1112" s="884"/>
      <c r="BA1112" s="884"/>
      <c r="BB1112" s="884"/>
      <c r="BC1112" s="884"/>
      <c r="BD1112" s="884"/>
      <c r="BE1112" s="884"/>
      <c r="BF1112" s="884"/>
      <c r="BG1112" s="884"/>
      <c r="BH1112" s="884"/>
    </row>
    <row r="1113" spans="1:60" s="23" customFormat="1" ht="18" customHeight="1" thickBot="1">
      <c r="A1113" s="580"/>
      <c r="B1113" s="581"/>
      <c r="C1113" s="581"/>
      <c r="D1113" s="581"/>
      <c r="E1113" s="566"/>
      <c r="F1113" s="566"/>
      <c r="G1113" s="566"/>
      <c r="H1113" s="566"/>
      <c r="I1113" s="566"/>
      <c r="J1113" s="572"/>
      <c r="K1113" s="572"/>
      <c r="L1113" s="572"/>
      <c r="M1113" s="978"/>
      <c r="N1113" s="978"/>
      <c r="O1113" s="978"/>
      <c r="P1113" s="978"/>
      <c r="Q1113" s="978"/>
      <c r="R1113" s="978"/>
      <c r="S1113" s="978"/>
      <c r="T1113" s="978"/>
      <c r="U1113" s="978"/>
      <c r="V1113" s="978"/>
      <c r="W1113" s="978"/>
      <c r="X1113" s="978"/>
      <c r="Y1113" s="978"/>
      <c r="Z1113" s="978"/>
      <c r="AA1113" s="978"/>
      <c r="AB1113" s="978"/>
      <c r="AC1113" s="569"/>
      <c r="AD1113" s="569"/>
      <c r="AE1113" s="569"/>
      <c r="AF1113" s="569"/>
      <c r="AG1113" s="582"/>
      <c r="AH1113" s="582"/>
      <c r="AI1113" s="582"/>
      <c r="AJ1113" s="582"/>
      <c r="AK1113" s="582"/>
      <c r="AL1113" s="583"/>
      <c r="AM1113" s="583"/>
      <c r="AN1113" s="583"/>
      <c r="AO1113" s="583"/>
      <c r="AP1113" s="517"/>
      <c r="AQ1113" s="509"/>
      <c r="AR1113" s="582"/>
      <c r="AS1113" s="583"/>
      <c r="AT1113" s="583"/>
      <c r="AU1113" s="582"/>
      <c r="AV1113" s="582"/>
      <c r="AW1113" s="582"/>
      <c r="AX1113" s="582"/>
      <c r="AY1113" s="779"/>
      <c r="AZ1113" s="582"/>
      <c r="BA1113" s="582"/>
      <c r="BB1113" s="582"/>
      <c r="BC1113" s="779"/>
      <c r="BD1113" s="582"/>
      <c r="BE1113" s="734"/>
      <c r="BF1113" s="70"/>
      <c r="BG1113" s="70"/>
      <c r="BH1113" s="70"/>
    </row>
    <row r="1114" spans="1:60" ht="39" customHeight="1" thickBot="1">
      <c r="A1114" s="886" t="s">
        <v>0</v>
      </c>
      <c r="B1114" s="886"/>
      <c r="C1114" s="886"/>
      <c r="D1114" s="10" t="s">
        <v>1</v>
      </c>
      <c r="E1114" s="412" t="s">
        <v>574</v>
      </c>
      <c r="F1114" s="887" t="s">
        <v>196</v>
      </c>
      <c r="G1114" s="888"/>
      <c r="H1114" s="888"/>
      <c r="I1114" s="889"/>
      <c r="J1114" s="890" t="s">
        <v>195</v>
      </c>
      <c r="K1114" s="888"/>
      <c r="L1114" s="888"/>
      <c r="M1114" s="888"/>
      <c r="N1114" s="888"/>
      <c r="O1114" s="891"/>
      <c r="P1114" s="414" t="s">
        <v>311</v>
      </c>
      <c r="Q1114" s="413" t="s">
        <v>302</v>
      </c>
      <c r="R1114" s="408" t="s">
        <v>377</v>
      </c>
      <c r="S1114" s="408" t="s">
        <v>179</v>
      </c>
      <c r="T1114" s="408" t="s">
        <v>378</v>
      </c>
      <c r="U1114" s="409" t="s">
        <v>180</v>
      </c>
      <c r="V1114" s="409" t="s">
        <v>379</v>
      </c>
      <c r="W1114" s="409" t="s">
        <v>381</v>
      </c>
      <c r="X1114" s="408"/>
      <c r="Y1114" s="408" t="s">
        <v>421</v>
      </c>
      <c r="Z1114" s="410" t="s">
        <v>427</v>
      </c>
      <c r="AA1114" s="408" t="s">
        <v>181</v>
      </c>
      <c r="AB1114" s="408" t="s">
        <v>380</v>
      </c>
      <c r="AC1114" s="411"/>
      <c r="AD1114" s="411"/>
      <c r="AE1114" s="410" t="s">
        <v>422</v>
      </c>
      <c r="AF1114" s="410" t="s">
        <v>437</v>
      </c>
      <c r="AG1114" s="410" t="s">
        <v>436</v>
      </c>
      <c r="AH1114" s="415" t="s">
        <v>434</v>
      </c>
      <c r="AI1114" s="417" t="s">
        <v>465</v>
      </c>
      <c r="AJ1114" s="416" t="s">
        <v>435</v>
      </c>
      <c r="AK1114" s="410" t="s">
        <v>507</v>
      </c>
      <c r="AL1114" s="415" t="s">
        <v>506</v>
      </c>
      <c r="AM1114" s="417" t="s">
        <v>571</v>
      </c>
      <c r="AN1114" s="427" t="s">
        <v>577</v>
      </c>
      <c r="AO1114" s="417" t="s">
        <v>583</v>
      </c>
      <c r="AP1114" s="428" t="s">
        <v>591</v>
      </c>
      <c r="AQ1114" s="428" t="s">
        <v>644</v>
      </c>
      <c r="AR1114" s="426" t="s">
        <v>650</v>
      </c>
      <c r="AS1114" s="417" t="s">
        <v>657</v>
      </c>
      <c r="AT1114" s="632" t="s">
        <v>732</v>
      </c>
      <c r="AU1114" s="640" t="s">
        <v>850</v>
      </c>
      <c r="AV1114" s="640" t="s">
        <v>849</v>
      </c>
      <c r="AW1114" s="646" t="s">
        <v>785</v>
      </c>
      <c r="AX1114" s="498" t="s">
        <v>758</v>
      </c>
      <c r="AY1114" s="766" t="s">
        <v>801</v>
      </c>
      <c r="AZ1114" s="767" t="s">
        <v>605</v>
      </c>
      <c r="BA1114" s="768" t="s">
        <v>781</v>
      </c>
      <c r="BB1114" s="768" t="s">
        <v>782</v>
      </c>
      <c r="BC1114" s="766" t="s">
        <v>889</v>
      </c>
      <c r="BD1114" s="714" t="s">
        <v>843</v>
      </c>
      <c r="BE1114" s="714" t="s">
        <v>836</v>
      </c>
      <c r="BF1114" s="816" t="s">
        <v>852</v>
      </c>
      <c r="BG1114" s="640" t="s">
        <v>853</v>
      </c>
      <c r="BH1114" s="766" t="s">
        <v>854</v>
      </c>
    </row>
    <row r="1115" spans="1:60" s="19" customFormat="1" ht="15.75" hidden="1">
      <c r="A1115" s="159"/>
      <c r="B1115" s="160"/>
      <c r="C1115" s="160"/>
      <c r="D1115" s="147"/>
      <c r="E1115" s="388">
        <v>575</v>
      </c>
      <c r="F1115" s="146" t="s">
        <v>83</v>
      </c>
      <c r="G1115" s="147" t="s">
        <v>6</v>
      </c>
      <c r="H1115" s="147" t="s">
        <v>2</v>
      </c>
      <c r="I1115" s="147"/>
      <c r="J1115" s="146" t="s">
        <v>6</v>
      </c>
      <c r="K1115" s="147" t="s">
        <v>12</v>
      </c>
      <c r="L1115" s="211">
        <v>3</v>
      </c>
      <c r="M1115" s="172" t="s">
        <v>32</v>
      </c>
      <c r="N1115" s="147"/>
      <c r="O1115" s="147">
        <v>4</v>
      </c>
      <c r="P1115" s="274">
        <v>111</v>
      </c>
      <c r="Q1115" s="164" t="s">
        <v>515</v>
      </c>
      <c r="R1115" s="103"/>
      <c r="S1115" s="103"/>
      <c r="T1115" s="103"/>
      <c r="U1115" s="115"/>
      <c r="V1115" s="115"/>
      <c r="W1115" s="115"/>
      <c r="X1115" s="103"/>
      <c r="Y1115" s="103"/>
      <c r="Z1115" s="169"/>
      <c r="AA1115" s="103"/>
      <c r="AB1115" s="103"/>
      <c r="AC1115" s="23"/>
      <c r="AD1115" s="23"/>
      <c r="AE1115" s="169"/>
      <c r="AF1115" s="169"/>
      <c r="AG1115" s="169"/>
      <c r="AH1115" s="169"/>
      <c r="AI1115" s="169"/>
      <c r="AJ1115" s="176"/>
      <c r="AK1115" s="195">
        <v>456</v>
      </c>
      <c r="AL1115" s="223"/>
      <c r="AM1115" s="223">
        <v>0</v>
      </c>
      <c r="AN1115" s="223">
        <v>0</v>
      </c>
      <c r="AO1115" s="223">
        <v>0</v>
      </c>
      <c r="AP1115" s="223">
        <v>0</v>
      </c>
      <c r="AQ1115" s="223">
        <v>0</v>
      </c>
      <c r="AR1115" s="239">
        <v>0</v>
      </c>
      <c r="AS1115" s="223"/>
      <c r="AT1115" s="223"/>
      <c r="AU1115" s="223"/>
      <c r="AV1115" s="223"/>
      <c r="AW1115" s="223"/>
      <c r="AX1115" s="223"/>
      <c r="AY1115" s="702"/>
      <c r="AZ1115" s="677"/>
      <c r="BA1115" s="677"/>
      <c r="BB1115" s="677"/>
      <c r="BC1115" s="702"/>
      <c r="BD1115" s="677"/>
      <c r="BE1115" s="94"/>
      <c r="BF1115" s="842"/>
      <c r="BG1115" s="843"/>
      <c r="BH1115" s="843"/>
    </row>
    <row r="1116" spans="1:60" s="19" customFormat="1" ht="15.75" customHeight="1" hidden="1">
      <c r="A1116" s="159"/>
      <c r="B1116" s="160"/>
      <c r="C1116" s="160"/>
      <c r="D1116" s="147"/>
      <c r="E1116" s="388">
        <v>576</v>
      </c>
      <c r="F1116" s="146" t="s">
        <v>83</v>
      </c>
      <c r="G1116" s="147" t="s">
        <v>6</v>
      </c>
      <c r="H1116" s="147" t="s">
        <v>2</v>
      </c>
      <c r="I1116" s="147"/>
      <c r="J1116" s="146" t="s">
        <v>6</v>
      </c>
      <c r="K1116" s="147" t="s">
        <v>12</v>
      </c>
      <c r="L1116" s="211">
        <v>3</v>
      </c>
      <c r="M1116" s="172" t="s">
        <v>32</v>
      </c>
      <c r="N1116" s="147"/>
      <c r="O1116" s="147">
        <v>2</v>
      </c>
      <c r="P1116" s="274">
        <v>41</v>
      </c>
      <c r="Q1116" s="168" t="s">
        <v>532</v>
      </c>
      <c r="R1116" s="103"/>
      <c r="S1116" s="103"/>
      <c r="T1116" s="103"/>
      <c r="U1116" s="115"/>
      <c r="V1116" s="115"/>
      <c r="W1116" s="115"/>
      <c r="X1116" s="103"/>
      <c r="Y1116" s="103"/>
      <c r="Z1116" s="169"/>
      <c r="AA1116" s="103"/>
      <c r="AB1116" s="103"/>
      <c r="AC1116" s="23"/>
      <c r="AD1116" s="23"/>
      <c r="AE1116" s="169"/>
      <c r="AF1116" s="169"/>
      <c r="AG1116" s="169"/>
      <c r="AH1116" s="169"/>
      <c r="AI1116" s="169"/>
      <c r="AJ1116" s="176"/>
      <c r="AK1116" s="195">
        <v>24</v>
      </c>
      <c r="AL1116" s="223">
        <v>480</v>
      </c>
      <c r="AM1116" s="223">
        <v>0</v>
      </c>
      <c r="AN1116" s="223">
        <v>0</v>
      </c>
      <c r="AO1116" s="223">
        <v>0</v>
      </c>
      <c r="AP1116" s="223">
        <v>0</v>
      </c>
      <c r="AQ1116" s="223">
        <v>0</v>
      </c>
      <c r="AR1116" s="239">
        <v>0</v>
      </c>
      <c r="AS1116" s="223"/>
      <c r="AT1116" s="223"/>
      <c r="AU1116" s="223"/>
      <c r="AV1116" s="223"/>
      <c r="AW1116" s="689"/>
      <c r="AX1116" s="223"/>
      <c r="AY1116" s="607"/>
      <c r="AZ1116" s="223"/>
      <c r="BA1116" s="223"/>
      <c r="BB1116" s="223"/>
      <c r="BC1116" s="607"/>
      <c r="BD1116" s="607"/>
      <c r="BE1116" s="94"/>
      <c r="BF1116" s="842"/>
      <c r="BG1116" s="843"/>
      <c r="BH1116" s="843"/>
    </row>
    <row r="1117" spans="1:60" s="19" customFormat="1" ht="15.75" hidden="1">
      <c r="A1117" s="159"/>
      <c r="B1117" s="160"/>
      <c r="C1117" s="160"/>
      <c r="D1117" s="147"/>
      <c r="E1117" s="388">
        <v>577</v>
      </c>
      <c r="F1117" s="146" t="s">
        <v>83</v>
      </c>
      <c r="G1117" s="147" t="s">
        <v>6</v>
      </c>
      <c r="H1117" s="147" t="s">
        <v>2</v>
      </c>
      <c r="I1117" s="147"/>
      <c r="J1117" s="146" t="s">
        <v>6</v>
      </c>
      <c r="K1117" s="147" t="s">
        <v>12</v>
      </c>
      <c r="L1117" s="211">
        <v>3</v>
      </c>
      <c r="M1117" s="172" t="s">
        <v>32</v>
      </c>
      <c r="N1117" s="147"/>
      <c r="O1117" s="147"/>
      <c r="P1117" s="274">
        <v>41</v>
      </c>
      <c r="Q1117" s="164" t="s">
        <v>533</v>
      </c>
      <c r="R1117" s="103"/>
      <c r="S1117" s="103"/>
      <c r="T1117" s="103"/>
      <c r="U1117" s="115"/>
      <c r="V1117" s="115"/>
      <c r="W1117" s="115"/>
      <c r="X1117" s="103"/>
      <c r="Y1117" s="103"/>
      <c r="Z1117" s="169"/>
      <c r="AA1117" s="103"/>
      <c r="AB1117" s="103"/>
      <c r="AC1117" s="23"/>
      <c r="AD1117" s="23"/>
      <c r="AE1117" s="169"/>
      <c r="AF1117" s="169"/>
      <c r="AG1117" s="169"/>
      <c r="AH1117" s="169"/>
      <c r="AI1117" s="169"/>
      <c r="AJ1117" s="176"/>
      <c r="AK1117" s="195"/>
      <c r="AL1117" s="223">
        <v>3295.8</v>
      </c>
      <c r="AM1117" s="223">
        <v>0</v>
      </c>
      <c r="AN1117" s="223">
        <v>0</v>
      </c>
      <c r="AO1117" s="223">
        <v>0</v>
      </c>
      <c r="AP1117" s="223">
        <v>0</v>
      </c>
      <c r="AQ1117" s="223">
        <v>0</v>
      </c>
      <c r="AR1117" s="239">
        <v>0</v>
      </c>
      <c r="AS1117" s="223"/>
      <c r="AT1117" s="223"/>
      <c r="AU1117" s="223"/>
      <c r="AV1117" s="223"/>
      <c r="AW1117" s="689"/>
      <c r="AX1117" s="223"/>
      <c r="AY1117" s="607"/>
      <c r="AZ1117" s="223"/>
      <c r="BA1117" s="223"/>
      <c r="BB1117" s="223"/>
      <c r="BC1117" s="607"/>
      <c r="BD1117" s="607"/>
      <c r="BE1117" s="94"/>
      <c r="BF1117" s="842"/>
      <c r="BG1117" s="843"/>
      <c r="BH1117" s="843"/>
    </row>
    <row r="1118" spans="1:60" s="543" customFormat="1" ht="15.75" customHeight="1">
      <c r="A1118" s="159">
        <v>10</v>
      </c>
      <c r="B1118" s="160">
        <v>1</v>
      </c>
      <c r="C1118" s="160"/>
      <c r="D1118" s="147" t="s">
        <v>3</v>
      </c>
      <c r="E1118" s="388">
        <v>584</v>
      </c>
      <c r="F1118" s="146" t="s">
        <v>83</v>
      </c>
      <c r="G1118" s="147" t="s">
        <v>6</v>
      </c>
      <c r="H1118" s="147" t="s">
        <v>2</v>
      </c>
      <c r="I1118" s="147"/>
      <c r="J1118" s="146" t="s">
        <v>6</v>
      </c>
      <c r="K1118" s="147" t="s">
        <v>12</v>
      </c>
      <c r="L1118" s="211">
        <v>7</v>
      </c>
      <c r="M1118" s="147" t="s">
        <v>19</v>
      </c>
      <c r="N1118" s="147">
        <v>4</v>
      </c>
      <c r="O1118" s="147"/>
      <c r="P1118" s="274">
        <v>41</v>
      </c>
      <c r="Q1118" s="79" t="s">
        <v>624</v>
      </c>
      <c r="R1118" s="32">
        <v>3000</v>
      </c>
      <c r="S1118" s="32">
        <v>0</v>
      </c>
      <c r="T1118" s="32">
        <f>R1118+S1118</f>
        <v>3000</v>
      </c>
      <c r="U1118" s="34">
        <v>-4124.25</v>
      </c>
      <c r="V1118" s="34">
        <v>66</v>
      </c>
      <c r="W1118" s="143">
        <f>V1118/T1118</f>
        <v>0.022</v>
      </c>
      <c r="X1118" s="32">
        <v>-2500</v>
      </c>
      <c r="Y1118" s="32">
        <v>1170</v>
      </c>
      <c r="Z1118" s="32">
        <v>1170</v>
      </c>
      <c r="AA1118" s="32">
        <v>0</v>
      </c>
      <c r="AB1118" s="32">
        <v>0</v>
      </c>
      <c r="AC1118" s="23"/>
      <c r="AD1118" s="23"/>
      <c r="AE1118" s="32">
        <v>2520</v>
      </c>
      <c r="AF1118" s="32"/>
      <c r="AG1118" s="32">
        <v>0</v>
      </c>
      <c r="AH1118" s="32"/>
      <c r="AI1118" s="32">
        <v>9600</v>
      </c>
      <c r="AJ1118" s="67">
        <f>5000+9700</f>
        <v>14700</v>
      </c>
      <c r="AK1118" s="196"/>
      <c r="AL1118" s="32">
        <v>10000</v>
      </c>
      <c r="AM1118" s="32">
        <v>0</v>
      </c>
      <c r="AN1118" s="32">
        <v>0</v>
      </c>
      <c r="AO1118" s="32">
        <v>0</v>
      </c>
      <c r="AP1118" s="32">
        <v>0</v>
      </c>
      <c r="AQ1118" s="32">
        <v>0</v>
      </c>
      <c r="AR1118" s="67">
        <v>510</v>
      </c>
      <c r="AS1118" s="32"/>
      <c r="AT1118" s="32">
        <v>510</v>
      </c>
      <c r="AU1118" s="32">
        <v>510.32</v>
      </c>
      <c r="AV1118" s="32">
        <v>511</v>
      </c>
      <c r="AW1118" s="682">
        <v>99.9</v>
      </c>
      <c r="AX1118" s="32">
        <v>510.32</v>
      </c>
      <c r="AY1118" s="234">
        <v>510</v>
      </c>
      <c r="AZ1118" s="32">
        <v>500</v>
      </c>
      <c r="BA1118" s="32">
        <v>510</v>
      </c>
      <c r="BB1118" s="32">
        <v>510</v>
      </c>
      <c r="BC1118" s="234">
        <v>510</v>
      </c>
      <c r="BD1118" s="234"/>
      <c r="BE1118" s="799">
        <f>BD1118/BC1118*100</f>
        <v>0</v>
      </c>
      <c r="BF1118" s="822">
        <v>600</v>
      </c>
      <c r="BG1118" s="33">
        <v>600</v>
      </c>
      <c r="BH1118" s="33">
        <v>600</v>
      </c>
    </row>
    <row r="1119" spans="1:60" s="19" customFormat="1" ht="15.75">
      <c r="A1119" s="159">
        <v>10</v>
      </c>
      <c r="B1119" s="160">
        <v>1</v>
      </c>
      <c r="C1119" s="160"/>
      <c r="D1119" s="147" t="s">
        <v>3</v>
      </c>
      <c r="E1119" s="388">
        <v>585</v>
      </c>
      <c r="F1119" s="323" t="s">
        <v>83</v>
      </c>
      <c r="G1119" s="154">
        <v>6</v>
      </c>
      <c r="H1119" s="154">
        <v>0</v>
      </c>
      <c r="I1119" s="13"/>
      <c r="J1119" s="10" t="s">
        <v>6</v>
      </c>
      <c r="K1119" s="11" t="s">
        <v>12</v>
      </c>
      <c r="L1119" s="11" t="s">
        <v>24</v>
      </c>
      <c r="M1119" s="11" t="s">
        <v>56</v>
      </c>
      <c r="N1119" s="11">
        <v>1</v>
      </c>
      <c r="O1119" s="11"/>
      <c r="P1119" s="22" t="s">
        <v>7</v>
      </c>
      <c r="Q1119" s="79" t="s">
        <v>57</v>
      </c>
      <c r="R1119" s="32">
        <v>8530</v>
      </c>
      <c r="S1119" s="32">
        <v>0</v>
      </c>
      <c r="T1119" s="33">
        <v>3730</v>
      </c>
      <c r="U1119" s="34">
        <v>-525.43</v>
      </c>
      <c r="V1119" s="34">
        <v>3134.84</v>
      </c>
      <c r="W1119" s="143">
        <f>V1119/T1119</f>
        <v>0.8404396782841823</v>
      </c>
      <c r="X1119" s="32"/>
      <c r="Y1119" s="32">
        <v>3135</v>
      </c>
      <c r="Z1119" s="32">
        <v>3135</v>
      </c>
      <c r="AA1119" s="32">
        <v>530</v>
      </c>
      <c r="AB1119" s="32">
        <v>530</v>
      </c>
      <c r="AC1119" s="4"/>
      <c r="AD1119" s="4"/>
      <c r="AE1119" s="32"/>
      <c r="AF1119" s="32">
        <v>525.43</v>
      </c>
      <c r="AG1119" s="32">
        <f>Z1119+AE1119</f>
        <v>3135</v>
      </c>
      <c r="AH1119" s="32"/>
      <c r="AI1119" s="32"/>
      <c r="AJ1119" s="67"/>
      <c r="AK1119" s="32"/>
      <c r="AL1119" s="32"/>
      <c r="AM1119" s="32">
        <v>140</v>
      </c>
      <c r="AN1119" s="32">
        <v>140</v>
      </c>
      <c r="AO1119" s="32">
        <v>140</v>
      </c>
      <c r="AP1119" s="32">
        <v>140</v>
      </c>
      <c r="AQ1119" s="32">
        <v>174</v>
      </c>
      <c r="AR1119" s="67">
        <v>140</v>
      </c>
      <c r="AS1119" s="32">
        <v>208.56</v>
      </c>
      <c r="AT1119" s="32">
        <v>140</v>
      </c>
      <c r="AU1119" s="32">
        <v>103</v>
      </c>
      <c r="AV1119" s="32">
        <v>140</v>
      </c>
      <c r="AW1119" s="682">
        <v>99.3</v>
      </c>
      <c r="AX1119" s="32">
        <v>104.28</v>
      </c>
      <c r="AY1119" s="234">
        <v>140</v>
      </c>
      <c r="AZ1119" s="32">
        <v>140</v>
      </c>
      <c r="BA1119" s="32">
        <v>140</v>
      </c>
      <c r="BB1119" s="32">
        <v>140</v>
      </c>
      <c r="BC1119" s="234">
        <v>140</v>
      </c>
      <c r="BD1119" s="234">
        <v>104.28</v>
      </c>
      <c r="BE1119" s="799">
        <f>BD1119/BC1119*100</f>
        <v>74.4857142857143</v>
      </c>
      <c r="BF1119" s="822">
        <v>151</v>
      </c>
      <c r="BG1119" s="33">
        <v>151</v>
      </c>
      <c r="BH1119" s="33">
        <v>151</v>
      </c>
    </row>
    <row r="1120" spans="1:60" s="543" customFormat="1" ht="15.75" hidden="1">
      <c r="A1120" s="12">
        <v>1</v>
      </c>
      <c r="B1120" s="13">
        <v>1</v>
      </c>
      <c r="C1120" s="13"/>
      <c r="D1120" s="11" t="s">
        <v>3</v>
      </c>
      <c r="E1120" s="388">
        <v>580</v>
      </c>
      <c r="AY1120" s="795"/>
      <c r="BA1120" s="672"/>
      <c r="BB1120" s="672"/>
      <c r="BC1120" s="795"/>
      <c r="BE1120" s="799" t="e">
        <f>BD1120/BC1120*100</f>
        <v>#DIV/0!</v>
      </c>
      <c r="BF1120" s="831"/>
      <c r="BG1120" s="831"/>
      <c r="BH1120" s="831"/>
    </row>
    <row r="1121" spans="1:60" s="19" customFormat="1" ht="15.75">
      <c r="A1121" s="159">
        <v>10</v>
      </c>
      <c r="B1121" s="160">
        <v>1</v>
      </c>
      <c r="C1121" s="160"/>
      <c r="D1121" s="147" t="s">
        <v>3</v>
      </c>
      <c r="E1121" s="622">
        <v>581</v>
      </c>
      <c r="F1121" s="212" t="s">
        <v>83</v>
      </c>
      <c r="G1121" s="213" t="s">
        <v>6</v>
      </c>
      <c r="H1121" s="213" t="s">
        <v>2</v>
      </c>
      <c r="I1121" s="213"/>
      <c r="J1121" s="212" t="s">
        <v>6</v>
      </c>
      <c r="K1121" s="213" t="s">
        <v>12</v>
      </c>
      <c r="L1121" s="213"/>
      <c r="M1121" s="213"/>
      <c r="N1121" s="213"/>
      <c r="O1121" s="213"/>
      <c r="P1121" s="256"/>
      <c r="Q1121" s="271" t="s">
        <v>188</v>
      </c>
      <c r="R1121" s="258">
        <f>R1119</f>
        <v>8530</v>
      </c>
      <c r="S1121" s="258">
        <f>S1119</f>
        <v>0</v>
      </c>
      <c r="T1121" s="258">
        <f>T1119</f>
        <v>3730</v>
      </c>
      <c r="U1121" s="258">
        <f>U1119</f>
        <v>-525.43</v>
      </c>
      <c r="V1121" s="259">
        <f>V1119</f>
        <v>3134.84</v>
      </c>
      <c r="W1121" s="260">
        <f aca="true" t="shared" si="358" ref="W1121:W1129">V1121/T1121</f>
        <v>0.8404396782841823</v>
      </c>
      <c r="X1121" s="258">
        <f>X1119</f>
        <v>0</v>
      </c>
      <c r="Y1121" s="258">
        <f>Y1119</f>
        <v>3135</v>
      </c>
      <c r="Z1121" s="258">
        <f>Z1119</f>
        <v>3135</v>
      </c>
      <c r="AA1121" s="258">
        <f>AA1119</f>
        <v>530</v>
      </c>
      <c r="AB1121" s="258">
        <f>AB1119</f>
        <v>530</v>
      </c>
      <c r="AC1121" s="261"/>
      <c r="AD1121" s="261"/>
      <c r="AE1121" s="258">
        <f>AE1119</f>
        <v>0</v>
      </c>
      <c r="AF1121" s="258">
        <f>AF1119</f>
        <v>525.43</v>
      </c>
      <c r="AG1121" s="258">
        <f>AG1119</f>
        <v>3135</v>
      </c>
      <c r="AH1121" s="258">
        <f>SUM(AH1118:AH1120)</f>
        <v>0</v>
      </c>
      <c r="AI1121" s="258">
        <f>SUM(AI1115:AI1120)</f>
        <v>9600</v>
      </c>
      <c r="AJ1121" s="258">
        <f>SUM(AJ1118:AJ1119)</f>
        <v>14700</v>
      </c>
      <c r="AK1121" s="258">
        <f aca="true" t="shared" si="359" ref="AK1121:AV1121">SUM(AK1115:AK1120)</f>
        <v>480</v>
      </c>
      <c r="AL1121" s="258">
        <f t="shared" si="359"/>
        <v>13775.8</v>
      </c>
      <c r="AM1121" s="258">
        <f t="shared" si="359"/>
        <v>140</v>
      </c>
      <c r="AN1121" s="258">
        <f t="shared" si="359"/>
        <v>140</v>
      </c>
      <c r="AO1121" s="258">
        <f t="shared" si="359"/>
        <v>140</v>
      </c>
      <c r="AP1121" s="258">
        <f t="shared" si="359"/>
        <v>140</v>
      </c>
      <c r="AQ1121" s="258">
        <f t="shared" si="359"/>
        <v>174</v>
      </c>
      <c r="AR1121" s="262">
        <f t="shared" si="359"/>
        <v>650</v>
      </c>
      <c r="AS1121" s="258">
        <f t="shared" si="359"/>
        <v>208.56</v>
      </c>
      <c r="AT1121" s="258">
        <f t="shared" si="359"/>
        <v>650</v>
      </c>
      <c r="AU1121" s="258">
        <f>SUM(AU1115:AU1120)</f>
        <v>613.3199999999999</v>
      </c>
      <c r="AV1121" s="258">
        <f t="shared" si="359"/>
        <v>651</v>
      </c>
      <c r="AW1121" s="258"/>
      <c r="AX1121" s="258">
        <f>SUM(AX1115:AX1120)</f>
        <v>614.6</v>
      </c>
      <c r="AY1121" s="258">
        <f aca="true" t="shared" si="360" ref="AY1121:BH1121">SUM(AY1115:AY1120)</f>
        <v>650</v>
      </c>
      <c r="AZ1121" s="258">
        <f t="shared" si="360"/>
        <v>640</v>
      </c>
      <c r="BA1121" s="258">
        <f t="shared" si="360"/>
        <v>650</v>
      </c>
      <c r="BB1121" s="258">
        <f t="shared" si="360"/>
        <v>650</v>
      </c>
      <c r="BC1121" s="258">
        <f t="shared" si="360"/>
        <v>650</v>
      </c>
      <c r="BD1121" s="258">
        <f t="shared" si="360"/>
        <v>104.28</v>
      </c>
      <c r="BE1121" s="258" t="e">
        <f t="shared" si="360"/>
        <v>#DIV/0!</v>
      </c>
      <c r="BF1121" s="258">
        <f t="shared" si="360"/>
        <v>751</v>
      </c>
      <c r="BG1121" s="258">
        <f t="shared" si="360"/>
        <v>751</v>
      </c>
      <c r="BH1121" s="258">
        <f t="shared" si="360"/>
        <v>751</v>
      </c>
    </row>
    <row r="1122" spans="1:60" s="543" customFormat="1" ht="15.75">
      <c r="A1122" s="43">
        <v>10</v>
      </c>
      <c r="B1122" s="44">
        <v>1</v>
      </c>
      <c r="C1122" s="44"/>
      <c r="D1122" s="45" t="s">
        <v>10</v>
      </c>
      <c r="E1122" s="622">
        <v>588</v>
      </c>
      <c r="F1122" s="212" t="s">
        <v>83</v>
      </c>
      <c r="G1122" s="213" t="s">
        <v>6</v>
      </c>
      <c r="H1122" s="213" t="s">
        <v>2</v>
      </c>
      <c r="I1122" s="342"/>
      <c r="J1122" s="212" t="s">
        <v>6</v>
      </c>
      <c r="K1122" s="213"/>
      <c r="L1122" s="213"/>
      <c r="M1122" s="213"/>
      <c r="N1122" s="213"/>
      <c r="O1122" s="213"/>
      <c r="P1122" s="256"/>
      <c r="Q1122" s="213" t="s">
        <v>191</v>
      </c>
      <c r="R1122" s="213" t="e">
        <f>R1106+R1121</f>
        <v>#REF!</v>
      </c>
      <c r="S1122" s="213">
        <f>S1106+S1121</f>
        <v>0</v>
      </c>
      <c r="T1122" s="213" t="e">
        <f>T1106+T1121</f>
        <v>#REF!</v>
      </c>
      <c r="U1122" s="213" t="e">
        <f>U1106+U1121</f>
        <v>#REF!</v>
      </c>
      <c r="V1122" s="213" t="e">
        <f>V1106+V1121</f>
        <v>#REF!</v>
      </c>
      <c r="W1122" s="213" t="e">
        <f t="shared" si="358"/>
        <v>#REF!</v>
      </c>
      <c r="X1122" s="213" t="e">
        <f>X1106+X1121</f>
        <v>#REF!</v>
      </c>
      <c r="Y1122" s="213">
        <f>Y1121</f>
        <v>3135</v>
      </c>
      <c r="Z1122" s="213">
        <f>Z1121</f>
        <v>3135</v>
      </c>
      <c r="AA1122" s="213">
        <f>AA1121</f>
        <v>530</v>
      </c>
      <c r="AB1122" s="213">
        <f>AB1121</f>
        <v>530</v>
      </c>
      <c r="AC1122" s="213"/>
      <c r="AD1122" s="213"/>
      <c r="AE1122" s="213">
        <f>AE1121</f>
        <v>0</v>
      </c>
      <c r="AF1122" s="213">
        <f>AF1121</f>
        <v>525.43</v>
      </c>
      <c r="AG1122" s="213">
        <f>AG1121</f>
        <v>3135</v>
      </c>
      <c r="AH1122" s="258">
        <f aca="true" t="shared" si="361" ref="AH1122:AV1122">AH1121</f>
        <v>0</v>
      </c>
      <c r="AI1122" s="258">
        <f t="shared" si="361"/>
        <v>9600</v>
      </c>
      <c r="AJ1122" s="343">
        <f t="shared" si="361"/>
        <v>14700</v>
      </c>
      <c r="AK1122" s="258">
        <f t="shared" si="361"/>
        <v>480</v>
      </c>
      <c r="AL1122" s="258">
        <f t="shared" si="361"/>
        <v>13775.8</v>
      </c>
      <c r="AM1122" s="258">
        <f t="shared" si="361"/>
        <v>140</v>
      </c>
      <c r="AN1122" s="258">
        <f>AN1121</f>
        <v>140</v>
      </c>
      <c r="AO1122" s="258">
        <f>AO1121</f>
        <v>140</v>
      </c>
      <c r="AP1122" s="258">
        <f>AP1121</f>
        <v>140</v>
      </c>
      <c r="AQ1122" s="258">
        <f>AQ1121</f>
        <v>174</v>
      </c>
      <c r="AR1122" s="433">
        <f t="shared" si="361"/>
        <v>650</v>
      </c>
      <c r="AS1122" s="258">
        <f>AS1121</f>
        <v>208.56</v>
      </c>
      <c r="AT1122" s="258">
        <f>AT1121</f>
        <v>650</v>
      </c>
      <c r="AU1122" s="258">
        <f>AU1121</f>
        <v>613.3199999999999</v>
      </c>
      <c r="AV1122" s="258">
        <f t="shared" si="361"/>
        <v>651</v>
      </c>
      <c r="AW1122" s="258"/>
      <c r="AX1122" s="258">
        <f aca="true" t="shared" si="362" ref="AX1122:BH1122">AX1121</f>
        <v>614.6</v>
      </c>
      <c r="AY1122" s="258">
        <f t="shared" si="362"/>
        <v>650</v>
      </c>
      <c r="AZ1122" s="258">
        <f t="shared" si="362"/>
        <v>640</v>
      </c>
      <c r="BA1122" s="258">
        <f t="shared" si="362"/>
        <v>650</v>
      </c>
      <c r="BB1122" s="258">
        <f t="shared" si="362"/>
        <v>650</v>
      </c>
      <c r="BC1122" s="258">
        <f t="shared" si="362"/>
        <v>650</v>
      </c>
      <c r="BD1122" s="258">
        <f t="shared" si="362"/>
        <v>104.28</v>
      </c>
      <c r="BE1122" s="258" t="e">
        <f t="shared" si="362"/>
        <v>#DIV/0!</v>
      </c>
      <c r="BF1122" s="258">
        <f t="shared" si="362"/>
        <v>751</v>
      </c>
      <c r="BG1122" s="258">
        <f t="shared" si="362"/>
        <v>751</v>
      </c>
      <c r="BH1122" s="258">
        <f t="shared" si="362"/>
        <v>751</v>
      </c>
    </row>
    <row r="1123" spans="1:60" s="19" customFormat="1" ht="15.75" hidden="1">
      <c r="A1123" s="43"/>
      <c r="B1123" s="44"/>
      <c r="C1123" s="44"/>
      <c r="D1123" s="45"/>
      <c r="E1123" s="388">
        <v>583</v>
      </c>
      <c r="F1123" s="10" t="s">
        <v>83</v>
      </c>
      <c r="G1123" s="11" t="s">
        <v>6</v>
      </c>
      <c r="H1123" s="11" t="s">
        <v>2</v>
      </c>
      <c r="I1123" s="11"/>
      <c r="J1123" s="12">
        <v>7</v>
      </c>
      <c r="K1123" s="13">
        <v>1</v>
      </c>
      <c r="L1123" s="13">
        <v>7</v>
      </c>
      <c r="M1123" s="144" t="s">
        <v>15</v>
      </c>
      <c r="N1123" s="11"/>
      <c r="O1123" s="11">
        <v>4</v>
      </c>
      <c r="P1123" s="182">
        <v>111</v>
      </c>
      <c r="Q1123" s="171" t="s">
        <v>516</v>
      </c>
      <c r="R1123" s="32">
        <v>3000</v>
      </c>
      <c r="S1123" s="32">
        <v>0</v>
      </c>
      <c r="T1123" s="33">
        <f>R1123+S1123</f>
        <v>3000</v>
      </c>
      <c r="U1123" s="34">
        <v>-4124.25</v>
      </c>
      <c r="V1123" s="34">
        <v>66</v>
      </c>
      <c r="W1123" s="143">
        <f>V1123/T1123</f>
        <v>0.022</v>
      </c>
      <c r="X1123" s="32">
        <v>-2500</v>
      </c>
      <c r="Y1123" s="32">
        <v>1170</v>
      </c>
      <c r="Z1123" s="32">
        <v>1170</v>
      </c>
      <c r="AA1123" s="32">
        <v>0</v>
      </c>
      <c r="AB1123" s="32">
        <v>0</v>
      </c>
      <c r="AC1123" s="4"/>
      <c r="AD1123" s="4"/>
      <c r="AE1123" s="32">
        <v>2520</v>
      </c>
      <c r="AF1123" s="32"/>
      <c r="AG1123" s="32"/>
      <c r="AH1123" s="32"/>
      <c r="AI1123" s="32"/>
      <c r="AJ1123" s="67">
        <f>150000-AJ1127</f>
        <v>142000</v>
      </c>
      <c r="AK1123" s="32">
        <v>250700</v>
      </c>
      <c r="AL1123" s="32">
        <v>250693.56</v>
      </c>
      <c r="AM1123" s="32">
        <v>0</v>
      </c>
      <c r="AN1123" s="32">
        <v>0</v>
      </c>
      <c r="AO1123" s="32">
        <v>0</v>
      </c>
      <c r="AP1123" s="32">
        <v>0</v>
      </c>
      <c r="AQ1123" s="32">
        <v>0</v>
      </c>
      <c r="AR1123" s="67">
        <v>0</v>
      </c>
      <c r="AS1123" s="32"/>
      <c r="AT1123" s="32"/>
      <c r="AU1123" s="32"/>
      <c r="AV1123" s="32"/>
      <c r="AW1123" s="32"/>
      <c r="AX1123" s="32"/>
      <c r="AY1123" s="32"/>
      <c r="AZ1123" s="32"/>
      <c r="BA1123" s="32"/>
      <c r="BB1123" s="32"/>
      <c r="BC1123" s="32"/>
      <c r="BD1123" s="32"/>
      <c r="BE1123" s="32"/>
      <c r="BF1123" s="32"/>
      <c r="BG1123" s="32"/>
      <c r="BH1123" s="32"/>
    </row>
    <row r="1124" spans="1:60" s="19" customFormat="1" ht="15.75" hidden="1">
      <c r="A1124" s="159"/>
      <c r="B1124" s="160"/>
      <c r="C1124" s="160"/>
      <c r="D1124" s="147"/>
      <c r="E1124" s="388">
        <v>584</v>
      </c>
      <c r="F1124" s="146" t="s">
        <v>83</v>
      </c>
      <c r="G1124" s="147" t="s">
        <v>6</v>
      </c>
      <c r="H1124" s="147" t="s">
        <v>2</v>
      </c>
      <c r="I1124" s="147"/>
      <c r="J1124" s="159">
        <v>7</v>
      </c>
      <c r="K1124" s="160">
        <v>1</v>
      </c>
      <c r="L1124" s="160">
        <v>7</v>
      </c>
      <c r="M1124" s="172" t="s">
        <v>15</v>
      </c>
      <c r="N1124" s="147"/>
      <c r="O1124" s="147">
        <v>4</v>
      </c>
      <c r="P1124" s="274">
        <v>41</v>
      </c>
      <c r="Q1124" s="171" t="s">
        <v>517</v>
      </c>
      <c r="R1124" s="32"/>
      <c r="S1124" s="32"/>
      <c r="T1124" s="32"/>
      <c r="U1124" s="34"/>
      <c r="V1124" s="34"/>
      <c r="W1124" s="143"/>
      <c r="X1124" s="32"/>
      <c r="Y1124" s="32"/>
      <c r="Z1124" s="32"/>
      <c r="AA1124" s="32"/>
      <c r="AB1124" s="32"/>
      <c r="AC1124" s="23"/>
      <c r="AD1124" s="23"/>
      <c r="AE1124" s="32"/>
      <c r="AF1124" s="32"/>
      <c r="AG1124" s="32"/>
      <c r="AH1124" s="32"/>
      <c r="AI1124" s="32"/>
      <c r="AJ1124" s="67"/>
      <c r="AK1124" s="32">
        <v>39702</v>
      </c>
      <c r="AL1124" s="32">
        <v>4.97</v>
      </c>
      <c r="AM1124" s="32">
        <v>0</v>
      </c>
      <c r="AN1124" s="32">
        <v>0</v>
      </c>
      <c r="AO1124" s="32">
        <v>0</v>
      </c>
      <c r="AP1124" s="32">
        <v>0</v>
      </c>
      <c r="AQ1124" s="32">
        <v>0</v>
      </c>
      <c r="AR1124" s="67">
        <v>0</v>
      </c>
      <c r="AS1124" s="32"/>
      <c r="AT1124" s="32"/>
      <c r="AU1124" s="32"/>
      <c r="AV1124" s="32"/>
      <c r="AW1124" s="32"/>
      <c r="AX1124" s="32"/>
      <c r="AY1124" s="32"/>
      <c r="AZ1124" s="32"/>
      <c r="BA1124" s="32"/>
      <c r="BB1124" s="32"/>
      <c r="BC1124" s="32"/>
      <c r="BD1124" s="32"/>
      <c r="BE1124" s="32"/>
      <c r="BF1124" s="32"/>
      <c r="BG1124" s="32"/>
      <c r="BH1124" s="32"/>
    </row>
    <row r="1125" spans="1:60" s="19" customFormat="1" ht="24" hidden="1">
      <c r="A1125" s="159"/>
      <c r="B1125" s="160"/>
      <c r="C1125" s="160"/>
      <c r="D1125" s="147"/>
      <c r="E1125" s="388">
        <v>585</v>
      </c>
      <c r="F1125" s="146" t="s">
        <v>83</v>
      </c>
      <c r="G1125" s="147" t="s">
        <v>6</v>
      </c>
      <c r="H1125" s="147" t="s">
        <v>2</v>
      </c>
      <c r="I1125" s="147"/>
      <c r="J1125" s="159">
        <v>7</v>
      </c>
      <c r="K1125" s="160">
        <v>1</v>
      </c>
      <c r="L1125" s="160">
        <v>7</v>
      </c>
      <c r="M1125" s="172" t="s">
        <v>15</v>
      </c>
      <c r="N1125" s="147"/>
      <c r="O1125" s="147">
        <v>4</v>
      </c>
      <c r="P1125" s="341">
        <v>46</v>
      </c>
      <c r="Q1125" s="171" t="s">
        <v>518</v>
      </c>
      <c r="R1125" s="32"/>
      <c r="S1125" s="32"/>
      <c r="T1125" s="32"/>
      <c r="U1125" s="34"/>
      <c r="V1125" s="34"/>
      <c r="W1125" s="143"/>
      <c r="X1125" s="32"/>
      <c r="Y1125" s="32"/>
      <c r="Z1125" s="32"/>
      <c r="AA1125" s="32"/>
      <c r="AB1125" s="32"/>
      <c r="AC1125" s="23"/>
      <c r="AD1125" s="23"/>
      <c r="AE1125" s="32"/>
      <c r="AF1125" s="32"/>
      <c r="AG1125" s="32"/>
      <c r="AH1125" s="32"/>
      <c r="AI1125" s="32"/>
      <c r="AJ1125" s="67"/>
      <c r="AK1125" s="32">
        <v>55095</v>
      </c>
      <c r="AL1125" s="32">
        <v>81195.85</v>
      </c>
      <c r="AM1125" s="32">
        <v>0</v>
      </c>
      <c r="AN1125" s="32">
        <v>0</v>
      </c>
      <c r="AO1125" s="32">
        <v>0</v>
      </c>
      <c r="AP1125" s="32">
        <v>0</v>
      </c>
      <c r="AQ1125" s="32">
        <v>0</v>
      </c>
      <c r="AR1125" s="67">
        <v>0</v>
      </c>
      <c r="AS1125" s="32"/>
      <c r="AT1125" s="32"/>
      <c r="AU1125" s="32"/>
      <c r="AV1125" s="32"/>
      <c r="AW1125" s="32"/>
      <c r="AX1125" s="32"/>
      <c r="AY1125" s="32"/>
      <c r="AZ1125" s="32"/>
      <c r="BA1125" s="32"/>
      <c r="BB1125" s="32"/>
      <c r="BC1125" s="32"/>
      <c r="BD1125" s="32"/>
      <c r="BE1125" s="32"/>
      <c r="BF1125" s="32"/>
      <c r="BG1125" s="32"/>
      <c r="BH1125" s="32"/>
    </row>
    <row r="1126" spans="1:60" s="19" customFormat="1" ht="15.75" hidden="1">
      <c r="A1126" s="159">
        <v>10</v>
      </c>
      <c r="B1126" s="160">
        <v>1</v>
      </c>
      <c r="C1126" s="160"/>
      <c r="D1126" s="147" t="s">
        <v>3</v>
      </c>
      <c r="E1126" s="388">
        <v>586</v>
      </c>
      <c r="F1126" s="146" t="s">
        <v>83</v>
      </c>
      <c r="G1126" s="147" t="s">
        <v>6</v>
      </c>
      <c r="H1126" s="147" t="s">
        <v>2</v>
      </c>
      <c r="I1126" s="147"/>
      <c r="J1126" s="159">
        <v>7</v>
      </c>
      <c r="K1126" s="160">
        <v>1</v>
      </c>
      <c r="L1126" s="160">
        <v>7</v>
      </c>
      <c r="M1126" s="172" t="s">
        <v>15</v>
      </c>
      <c r="N1126" s="147"/>
      <c r="O1126" s="273">
        <v>41</v>
      </c>
      <c r="P1126" s="341">
        <v>46</v>
      </c>
      <c r="Q1126" s="171" t="s">
        <v>519</v>
      </c>
      <c r="R1126" s="32">
        <v>3000</v>
      </c>
      <c r="S1126" s="32">
        <v>0</v>
      </c>
      <c r="T1126" s="32">
        <f>R1126+S1126</f>
        <v>3000</v>
      </c>
      <c r="U1126" s="34">
        <v>-4124.25</v>
      </c>
      <c r="V1126" s="34">
        <v>66</v>
      </c>
      <c r="W1126" s="143">
        <f t="shared" si="358"/>
        <v>0.022</v>
      </c>
      <c r="X1126" s="32">
        <v>-2500</v>
      </c>
      <c r="Y1126" s="32">
        <v>1170</v>
      </c>
      <c r="Z1126" s="32">
        <v>1170</v>
      </c>
      <c r="AA1126" s="32">
        <v>0</v>
      </c>
      <c r="AB1126" s="32">
        <v>0</v>
      </c>
      <c r="AC1126" s="23"/>
      <c r="AD1126" s="23"/>
      <c r="AE1126" s="32">
        <v>2520</v>
      </c>
      <c r="AF1126" s="32"/>
      <c r="AG1126" s="32"/>
      <c r="AH1126" s="32"/>
      <c r="AI1126" s="32"/>
      <c r="AJ1126" s="67">
        <v>8000</v>
      </c>
      <c r="AK1126" s="32">
        <v>30</v>
      </c>
      <c r="AL1126" s="32">
        <v>24.07</v>
      </c>
      <c r="AM1126" s="32">
        <v>0</v>
      </c>
      <c r="AN1126" s="32">
        <v>0</v>
      </c>
      <c r="AO1126" s="32">
        <v>0</v>
      </c>
      <c r="AP1126" s="32">
        <v>0</v>
      </c>
      <c r="AQ1126" s="32">
        <v>0</v>
      </c>
      <c r="AR1126" s="67">
        <v>0</v>
      </c>
      <c r="AS1126" s="32"/>
      <c r="AT1126" s="32"/>
      <c r="AU1126" s="32"/>
      <c r="AV1126" s="32"/>
      <c r="AW1126" s="32"/>
      <c r="AX1126" s="32"/>
      <c r="AY1126" s="32"/>
      <c r="AZ1126" s="32"/>
      <c r="BA1126" s="32"/>
      <c r="BB1126" s="32"/>
      <c r="BC1126" s="32"/>
      <c r="BD1126" s="32"/>
      <c r="BE1126" s="32"/>
      <c r="BF1126" s="32"/>
      <c r="BG1126" s="32"/>
      <c r="BH1126" s="32"/>
    </row>
    <row r="1127" spans="1:60" s="19" customFormat="1" ht="15.75" hidden="1">
      <c r="A1127" s="35">
        <v>10</v>
      </c>
      <c r="B1127" s="36">
        <v>1</v>
      </c>
      <c r="C1127" s="36"/>
      <c r="D1127" s="37" t="s">
        <v>3</v>
      </c>
      <c r="E1127" s="43">
        <v>587</v>
      </c>
      <c r="F1127" s="46" t="s">
        <v>83</v>
      </c>
      <c r="G1127" s="45" t="s">
        <v>6</v>
      </c>
      <c r="H1127" s="45" t="s">
        <v>2</v>
      </c>
      <c r="I1127" s="340"/>
      <c r="J1127" s="43">
        <v>7</v>
      </c>
      <c r="K1127" s="209">
        <v>1</v>
      </c>
      <c r="L1127" s="209"/>
      <c r="M1127" s="209"/>
      <c r="N1127" s="209"/>
      <c r="O1127" s="423"/>
      <c r="P1127" s="45"/>
      <c r="Q1127" s="47" t="s">
        <v>433</v>
      </c>
      <c r="R1127" s="45">
        <f>R1126</f>
        <v>3000</v>
      </c>
      <c r="S1127" s="45">
        <f>S1126</f>
        <v>0</v>
      </c>
      <c r="T1127" s="45">
        <f>T1126</f>
        <v>3000</v>
      </c>
      <c r="U1127" s="45">
        <f>U1126</f>
        <v>-4124.25</v>
      </c>
      <c r="V1127" s="45">
        <f>V1126</f>
        <v>66</v>
      </c>
      <c r="W1127" s="45">
        <f t="shared" si="358"/>
        <v>0.022</v>
      </c>
      <c r="X1127" s="45">
        <f>X1126</f>
        <v>-2500</v>
      </c>
      <c r="Y1127" s="45">
        <f>Y1126</f>
        <v>1170</v>
      </c>
      <c r="Z1127" s="45">
        <f>Z1126</f>
        <v>1170</v>
      </c>
      <c r="AA1127" s="45">
        <f>AA1126</f>
        <v>0</v>
      </c>
      <c r="AB1127" s="45">
        <f>AB1126</f>
        <v>0</v>
      </c>
      <c r="AC1127" s="45"/>
      <c r="AD1127" s="45"/>
      <c r="AE1127" s="45">
        <f>AE1126</f>
        <v>2520</v>
      </c>
      <c r="AF1127" s="45" t="e">
        <f>SUM(AF116:AF1126)</f>
        <v>#REF!</v>
      </c>
      <c r="AG1127" s="45" t="e">
        <f>SUM(AG116:AG1126)</f>
        <v>#REF!</v>
      </c>
      <c r="AH1127" s="344">
        <f>SUM(AH1123:AI1126)</f>
        <v>0</v>
      </c>
      <c r="AI1127" s="48">
        <f>SUM(AI1123:AI1126)</f>
        <v>0</v>
      </c>
      <c r="AJ1127" s="344">
        <f>SUM(AJ1123:AK1126)</f>
        <v>0</v>
      </c>
      <c r="AK1127" s="344">
        <f aca="true" t="shared" si="363" ref="AK1127:AV1127">SUM(AK1123:AK1126)</f>
        <v>345527</v>
      </c>
      <c r="AL1127" s="48">
        <f t="shared" si="363"/>
        <v>331918.45</v>
      </c>
      <c r="AM1127" s="48">
        <f t="shared" si="363"/>
        <v>0</v>
      </c>
      <c r="AN1127" s="48">
        <f t="shared" si="363"/>
        <v>0</v>
      </c>
      <c r="AO1127" s="48">
        <f t="shared" si="363"/>
        <v>0</v>
      </c>
      <c r="AP1127" s="48">
        <f>SUM(AP1123:AP1126)</f>
        <v>0</v>
      </c>
      <c r="AQ1127" s="48">
        <f>SUM(AQ1123:AQ1126)</f>
        <v>0</v>
      </c>
      <c r="AR1127" s="178">
        <f t="shared" si="363"/>
        <v>0</v>
      </c>
      <c r="AS1127" s="48">
        <f>SUM(AS1123:AS1126)</f>
        <v>0</v>
      </c>
      <c r="AT1127" s="48">
        <f>SUM(AT1123:AT1126)</f>
        <v>0</v>
      </c>
      <c r="AU1127" s="48">
        <f>SUM(AU1123:AU1126)</f>
        <v>0</v>
      </c>
      <c r="AV1127" s="48">
        <f t="shared" si="363"/>
        <v>0</v>
      </c>
      <c r="AW1127" s="48"/>
      <c r="AX1127" s="48">
        <f aca="true" t="shared" si="364" ref="AX1127:BH1127">SUM(AX1123:AX1126)</f>
        <v>0</v>
      </c>
      <c r="AY1127" s="48">
        <f t="shared" si="364"/>
        <v>0</v>
      </c>
      <c r="AZ1127" s="48">
        <f t="shared" si="364"/>
        <v>0</v>
      </c>
      <c r="BA1127" s="48">
        <f t="shared" si="364"/>
        <v>0</v>
      </c>
      <c r="BB1127" s="48">
        <f t="shared" si="364"/>
        <v>0</v>
      </c>
      <c r="BC1127" s="48">
        <f t="shared" si="364"/>
        <v>0</v>
      </c>
      <c r="BD1127" s="48">
        <f t="shared" si="364"/>
        <v>0</v>
      </c>
      <c r="BE1127" s="48">
        <f t="shared" si="364"/>
        <v>0</v>
      </c>
      <c r="BF1127" s="48">
        <f t="shared" si="364"/>
        <v>0</v>
      </c>
      <c r="BG1127" s="48">
        <f t="shared" si="364"/>
        <v>0</v>
      </c>
      <c r="BH1127" s="48">
        <f t="shared" si="364"/>
        <v>0</v>
      </c>
    </row>
    <row r="1128" spans="1:60" s="19" customFormat="1" ht="15.75" hidden="1">
      <c r="A1128" s="43">
        <v>10</v>
      </c>
      <c r="B1128" s="44">
        <v>1</v>
      </c>
      <c r="C1128" s="44"/>
      <c r="D1128" s="45" t="s">
        <v>10</v>
      </c>
      <c r="E1128" s="43">
        <v>588</v>
      </c>
      <c r="F1128" s="46" t="s">
        <v>83</v>
      </c>
      <c r="G1128" s="45" t="s">
        <v>6</v>
      </c>
      <c r="H1128" s="45" t="s">
        <v>2</v>
      </c>
      <c r="I1128" s="45"/>
      <c r="J1128" s="43">
        <v>7</v>
      </c>
      <c r="K1128" s="424"/>
      <c r="L1128" s="424"/>
      <c r="M1128" s="424"/>
      <c r="N1128" s="424"/>
      <c r="O1128" s="424"/>
      <c r="P1128" s="563"/>
      <c r="Q1128" s="83" t="s">
        <v>193</v>
      </c>
      <c r="R1128" s="48" t="e">
        <f>R1106+R1127</f>
        <v>#REF!</v>
      </c>
      <c r="S1128" s="48">
        <f>S1106+S1127</f>
        <v>0</v>
      </c>
      <c r="T1128" s="48" t="e">
        <f>T1106+T1127</f>
        <v>#REF!</v>
      </c>
      <c r="U1128" s="48" t="e">
        <f>U1106+U1127</f>
        <v>#REF!</v>
      </c>
      <c r="V1128" s="49" t="e">
        <f>V1106+V1127</f>
        <v>#REF!</v>
      </c>
      <c r="W1128" s="149" t="e">
        <f t="shared" si="358"/>
        <v>#REF!</v>
      </c>
      <c r="X1128" s="48" t="e">
        <f>X1106+X1127</f>
        <v>#REF!</v>
      </c>
      <c r="Y1128" s="48">
        <f>Y1127</f>
        <v>1170</v>
      </c>
      <c r="Z1128" s="48">
        <f>Z1127</f>
        <v>1170</v>
      </c>
      <c r="AA1128" s="48">
        <f>AA1127</f>
        <v>0</v>
      </c>
      <c r="AB1128" s="48">
        <f>AB1127</f>
        <v>0</v>
      </c>
      <c r="AC1128" s="50"/>
      <c r="AD1128" s="50"/>
      <c r="AE1128" s="48">
        <f>AE1127</f>
        <v>2520</v>
      </c>
      <c r="AF1128" s="48" t="e">
        <f aca="true" t="shared" si="365" ref="AF1128:AV1128">AF1127</f>
        <v>#REF!</v>
      </c>
      <c r="AG1128" s="48" t="e">
        <f t="shared" si="365"/>
        <v>#REF!</v>
      </c>
      <c r="AH1128" s="48">
        <f t="shared" si="365"/>
        <v>0</v>
      </c>
      <c r="AI1128" s="48">
        <f t="shared" si="365"/>
        <v>0</v>
      </c>
      <c r="AJ1128" s="48">
        <f t="shared" si="365"/>
        <v>0</v>
      </c>
      <c r="AK1128" s="48">
        <f t="shared" si="365"/>
        <v>345527</v>
      </c>
      <c r="AL1128" s="48">
        <f t="shared" si="365"/>
        <v>331918.45</v>
      </c>
      <c r="AM1128" s="48">
        <f t="shared" si="365"/>
        <v>0</v>
      </c>
      <c r="AN1128" s="48">
        <f t="shared" si="365"/>
        <v>0</v>
      </c>
      <c r="AO1128" s="48">
        <f t="shared" si="365"/>
        <v>0</v>
      </c>
      <c r="AP1128" s="48">
        <f>AP1127</f>
        <v>0</v>
      </c>
      <c r="AQ1128" s="48">
        <f>AQ1127</f>
        <v>0</v>
      </c>
      <c r="AR1128" s="178">
        <f t="shared" si="365"/>
        <v>0</v>
      </c>
      <c r="AS1128" s="48">
        <f>AS1127</f>
        <v>0</v>
      </c>
      <c r="AT1128" s="48">
        <f>AT1127</f>
        <v>0</v>
      </c>
      <c r="AU1128" s="48">
        <f>AU1127</f>
        <v>0</v>
      </c>
      <c r="AV1128" s="48">
        <f t="shared" si="365"/>
        <v>0</v>
      </c>
      <c r="AW1128" s="48"/>
      <c r="AX1128" s="48">
        <f aca="true" t="shared" si="366" ref="AX1128:BH1128">AX1127</f>
        <v>0</v>
      </c>
      <c r="AY1128" s="48">
        <f t="shared" si="366"/>
        <v>0</v>
      </c>
      <c r="AZ1128" s="48">
        <f t="shared" si="366"/>
        <v>0</v>
      </c>
      <c r="BA1128" s="48">
        <f t="shared" si="366"/>
        <v>0</v>
      </c>
      <c r="BB1128" s="48">
        <f t="shared" si="366"/>
        <v>0</v>
      </c>
      <c r="BC1128" s="48">
        <f t="shared" si="366"/>
        <v>0</v>
      </c>
      <c r="BD1128" s="48">
        <f t="shared" si="366"/>
        <v>0</v>
      </c>
      <c r="BE1128" s="48">
        <f t="shared" si="366"/>
        <v>0</v>
      </c>
      <c r="BF1128" s="48">
        <f t="shared" si="366"/>
        <v>0</v>
      </c>
      <c r="BG1128" s="48">
        <f t="shared" si="366"/>
        <v>0</v>
      </c>
      <c r="BH1128" s="48">
        <f t="shared" si="366"/>
        <v>0</v>
      </c>
    </row>
    <row r="1129" spans="1:60" s="19" customFormat="1" ht="15.75" customHeight="1">
      <c r="A1129" s="905" t="s">
        <v>186</v>
      </c>
      <c r="B1129" s="906"/>
      <c r="C1129" s="906"/>
      <c r="D1129" s="906"/>
      <c r="E1129" s="906"/>
      <c r="F1129" s="906"/>
      <c r="G1129" s="906"/>
      <c r="H1129" s="906"/>
      <c r="I1129" s="907"/>
      <c r="J1129" s="901" t="s">
        <v>456</v>
      </c>
      <c r="K1129" s="902"/>
      <c r="L1129" s="902"/>
      <c r="M1129" s="902"/>
      <c r="N1129" s="902"/>
      <c r="O1129" s="902"/>
      <c r="P1129" s="903"/>
      <c r="Q1129" s="197" t="s">
        <v>552</v>
      </c>
      <c r="R1129" s="54" t="e">
        <f>R1119+R1122</f>
        <v>#REF!</v>
      </c>
      <c r="S1129" s="54">
        <f>S1119</f>
        <v>0</v>
      </c>
      <c r="T1129" s="54" t="e">
        <f>T1119+T1122</f>
        <v>#REF!</v>
      </c>
      <c r="U1129" s="54" t="e">
        <f>U1119+U1122</f>
        <v>#REF!</v>
      </c>
      <c r="V1129" s="55" t="e">
        <f>V1119+V1122</f>
        <v>#REF!</v>
      </c>
      <c r="W1129" s="152" t="e">
        <f t="shared" si="358"/>
        <v>#REF!</v>
      </c>
      <c r="X1129" s="54" t="e">
        <f>X1119+X1122</f>
        <v>#REF!</v>
      </c>
      <c r="Y1129" s="54">
        <f>Y1122</f>
        <v>3135</v>
      </c>
      <c r="Z1129" s="54">
        <f>Z1122</f>
        <v>3135</v>
      </c>
      <c r="AA1129" s="54">
        <f>AA1119+AA1122</f>
        <v>1060</v>
      </c>
      <c r="AB1129" s="54">
        <f>AB1122</f>
        <v>530</v>
      </c>
      <c r="AC1129" s="2"/>
      <c r="AD1129" s="2"/>
      <c r="AE1129" s="54">
        <f>AE1122</f>
        <v>0</v>
      </c>
      <c r="AF1129" s="54" t="e">
        <f aca="true" t="shared" si="367" ref="AF1129:AV1129">AF1122+AF1128</f>
        <v>#REF!</v>
      </c>
      <c r="AG1129" s="54" t="e">
        <f t="shared" si="367"/>
        <v>#REF!</v>
      </c>
      <c r="AH1129" s="54">
        <f t="shared" si="367"/>
        <v>0</v>
      </c>
      <c r="AI1129" s="64">
        <f>AI1122+AI1128</f>
        <v>9600</v>
      </c>
      <c r="AJ1129" s="64">
        <f t="shared" si="367"/>
        <v>179400</v>
      </c>
      <c r="AK1129" s="64">
        <f t="shared" si="367"/>
        <v>346007</v>
      </c>
      <c r="AL1129" s="64">
        <f t="shared" si="367"/>
        <v>345694.25</v>
      </c>
      <c r="AM1129" s="64">
        <f t="shared" si="367"/>
        <v>140</v>
      </c>
      <c r="AN1129" s="64">
        <f>AN1122+AN1128</f>
        <v>140</v>
      </c>
      <c r="AO1129" s="64">
        <f>AO1122+AO1128</f>
        <v>140</v>
      </c>
      <c r="AP1129" s="64">
        <f>AP1122+AP1128</f>
        <v>140</v>
      </c>
      <c r="AQ1129" s="64">
        <f>AQ1122+AQ1128</f>
        <v>174</v>
      </c>
      <c r="AR1129" s="54">
        <f t="shared" si="367"/>
        <v>650</v>
      </c>
      <c r="AS1129" s="64">
        <f t="shared" si="367"/>
        <v>208.56</v>
      </c>
      <c r="AT1129" s="64">
        <f t="shared" si="367"/>
        <v>650</v>
      </c>
      <c r="AU1129" s="64">
        <f>AU1122+AU1128</f>
        <v>613.3199999999999</v>
      </c>
      <c r="AV1129" s="64">
        <f t="shared" si="367"/>
        <v>651</v>
      </c>
      <c r="AW1129" s="64"/>
      <c r="AX1129" s="64">
        <f>AX1122+AX1128</f>
        <v>614.6</v>
      </c>
      <c r="AY1129" s="64">
        <f aca="true" t="shared" si="368" ref="AY1129:BH1129">AY1122+AY1128</f>
        <v>650</v>
      </c>
      <c r="AZ1129" s="64">
        <f t="shared" si="368"/>
        <v>640</v>
      </c>
      <c r="BA1129" s="64">
        <f t="shared" si="368"/>
        <v>650</v>
      </c>
      <c r="BB1129" s="64">
        <f t="shared" si="368"/>
        <v>650</v>
      </c>
      <c r="BC1129" s="64">
        <f t="shared" si="368"/>
        <v>650</v>
      </c>
      <c r="BD1129" s="64">
        <f t="shared" si="368"/>
        <v>104.28</v>
      </c>
      <c r="BE1129" s="64" t="e">
        <f t="shared" si="368"/>
        <v>#DIV/0!</v>
      </c>
      <c r="BF1129" s="64">
        <f t="shared" si="368"/>
        <v>751</v>
      </c>
      <c r="BG1129" s="64">
        <f t="shared" si="368"/>
        <v>751</v>
      </c>
      <c r="BH1129" s="64">
        <f t="shared" si="368"/>
        <v>751</v>
      </c>
    </row>
    <row r="1130" spans="1:60" s="19" customFormat="1" ht="10.5" customHeight="1">
      <c r="A1130" s="597"/>
      <c r="B1130" s="597"/>
      <c r="C1130" s="597"/>
      <c r="D1130" s="597"/>
      <c r="E1130" s="597"/>
      <c r="F1130" s="597"/>
      <c r="G1130" s="597"/>
      <c r="H1130" s="597"/>
      <c r="I1130" s="597"/>
      <c r="J1130" s="527"/>
      <c r="K1130" s="527"/>
      <c r="L1130" s="527"/>
      <c r="M1130" s="527"/>
      <c r="N1130" s="527"/>
      <c r="O1130" s="527"/>
      <c r="P1130" s="527"/>
      <c r="Q1130" s="585"/>
      <c r="R1130" s="533"/>
      <c r="S1130" s="533"/>
      <c r="T1130" s="533"/>
      <c r="U1130" s="586"/>
      <c r="V1130" s="586"/>
      <c r="W1130" s="586"/>
      <c r="X1130" s="533"/>
      <c r="Y1130" s="533"/>
      <c r="Z1130" s="533"/>
      <c r="AA1130" s="533"/>
      <c r="AB1130" s="533"/>
      <c r="AC1130" s="585"/>
      <c r="AD1130" s="585"/>
      <c r="AE1130" s="533"/>
      <c r="AF1130" s="533"/>
      <c r="AG1130" s="533"/>
      <c r="AH1130" s="533"/>
      <c r="AI1130" s="533"/>
      <c r="AJ1130" s="533"/>
      <c r="AK1130" s="533"/>
      <c r="AL1130" s="534"/>
      <c r="AM1130" s="534"/>
      <c r="AN1130" s="534"/>
      <c r="AO1130" s="534"/>
      <c r="AP1130" s="534"/>
      <c r="AQ1130" s="534"/>
      <c r="AR1130" s="533"/>
      <c r="AS1130" s="534"/>
      <c r="AT1130" s="534"/>
      <c r="AU1130" s="534"/>
      <c r="AV1130" s="533"/>
      <c r="AW1130" s="533"/>
      <c r="AX1130" s="533"/>
      <c r="AY1130" s="533"/>
      <c r="AZ1130" s="533"/>
      <c r="BA1130" s="533"/>
      <c r="BB1130" s="533"/>
      <c r="BC1130" s="533"/>
      <c r="BD1130" s="533"/>
      <c r="BE1130" s="533"/>
      <c r="BF1130" s="533"/>
      <c r="BG1130" s="533"/>
      <c r="BH1130" s="533"/>
    </row>
    <row r="1131" spans="1:60" s="19" customFormat="1" ht="15.75" customHeight="1">
      <c r="A1131" s="937" t="s">
        <v>298</v>
      </c>
      <c r="B1131" s="938"/>
      <c r="C1131" s="938"/>
      <c r="D1131" s="938"/>
      <c r="E1131" s="938"/>
      <c r="F1131" s="938"/>
      <c r="G1131" s="938"/>
      <c r="H1131" s="938"/>
      <c r="I1131" s="938"/>
      <c r="J1131" s="938" t="s">
        <v>246</v>
      </c>
      <c r="K1131" s="938"/>
      <c r="L1131" s="102"/>
      <c r="M1131" s="897" t="s">
        <v>318</v>
      </c>
      <c r="N1131" s="897"/>
      <c r="O1131" s="897"/>
      <c r="P1131" s="897"/>
      <c r="Q1131" s="898"/>
      <c r="R1131" s="58" t="e">
        <f>R1088</f>
        <v>#REF!</v>
      </c>
      <c r="S1131" s="58" t="e">
        <f>S1088</f>
        <v>#REF!</v>
      </c>
      <c r="T1131" s="58" t="e">
        <f>T1088</f>
        <v>#REF!</v>
      </c>
      <c r="U1131" s="58" t="e">
        <f>U1088</f>
        <v>#REF!</v>
      </c>
      <c r="V1131" s="59" t="e">
        <f>V1088</f>
        <v>#REF!</v>
      </c>
      <c r="W1131" s="151" t="e">
        <f>V1131/T1131</f>
        <v>#REF!</v>
      </c>
      <c r="X1131" s="58" t="e">
        <f>X1088</f>
        <v>#REF!</v>
      </c>
      <c r="Y1131" s="58" t="e">
        <f>Y1088+Y1106</f>
        <v>#REF!</v>
      </c>
      <c r="Z1131" s="58" t="e">
        <f>Z1088+Z1106</f>
        <v>#REF!</v>
      </c>
      <c r="AA1131" s="58" t="e">
        <f>AA1088+AA1106</f>
        <v>#REF!</v>
      </c>
      <c r="AB1131" s="58" t="e">
        <f>AB1088+AB1106</f>
        <v>#REF!</v>
      </c>
      <c r="AC1131" s="60"/>
      <c r="AD1131" s="60"/>
      <c r="AE1131" s="58" t="e">
        <f>AE1088+AE1106</f>
        <v>#REF!</v>
      </c>
      <c r="AF1131" s="58" t="e">
        <f aca="true" t="shared" si="369" ref="AF1131:AV1131">AF1088+AF1106+AF1129</f>
        <v>#REF!</v>
      </c>
      <c r="AG1131" s="58" t="e">
        <f t="shared" si="369"/>
        <v>#REF!</v>
      </c>
      <c r="AH1131" s="58">
        <f t="shared" si="369"/>
        <v>32091.5</v>
      </c>
      <c r="AI1131" s="58">
        <f t="shared" si="369"/>
        <v>15724.880000000001</v>
      </c>
      <c r="AJ1131" s="58">
        <f t="shared" si="369"/>
        <v>43767.5</v>
      </c>
      <c r="AK1131" s="58">
        <f t="shared" si="369"/>
        <v>353246</v>
      </c>
      <c r="AL1131" s="58">
        <f t="shared" si="369"/>
        <v>352988.73</v>
      </c>
      <c r="AM1131" s="58">
        <f t="shared" si="369"/>
        <v>15600</v>
      </c>
      <c r="AN1131" s="58">
        <f t="shared" si="369"/>
        <v>17059</v>
      </c>
      <c r="AO1131" s="58">
        <f t="shared" si="369"/>
        <v>16305</v>
      </c>
      <c r="AP1131" s="58">
        <f t="shared" si="369"/>
        <v>16323</v>
      </c>
      <c r="AQ1131" s="58">
        <f t="shared" si="369"/>
        <v>18840</v>
      </c>
      <c r="AR1131" s="58">
        <f t="shared" si="369"/>
        <v>20296</v>
      </c>
      <c r="AS1131" s="58">
        <f>AS1088+AS1106+AS1129</f>
        <v>16674.360000000004</v>
      </c>
      <c r="AT1131" s="58">
        <f t="shared" si="369"/>
        <v>21938</v>
      </c>
      <c r="AU1131" s="58">
        <f>AU1088+AU1106+AU1129</f>
        <v>23534.71</v>
      </c>
      <c r="AV1131" s="58">
        <f t="shared" si="369"/>
        <v>41858.01</v>
      </c>
      <c r="AW1131" s="58"/>
      <c r="AX1131" s="58">
        <f>AX1088+AX1106+AX1129</f>
        <v>22838.289999999997</v>
      </c>
      <c r="AY1131" s="58">
        <f aca="true" t="shared" si="370" ref="AY1131:BH1131">AY1088+AY1106+AY1129</f>
        <v>41856</v>
      </c>
      <c r="AZ1131" s="58">
        <f t="shared" si="370"/>
        <v>41539</v>
      </c>
      <c r="BA1131" s="58">
        <f t="shared" si="370"/>
        <v>33966</v>
      </c>
      <c r="BB1131" s="58">
        <f t="shared" si="370"/>
        <v>13075</v>
      </c>
      <c r="BC1131" s="58">
        <f t="shared" si="370"/>
        <v>42790</v>
      </c>
      <c r="BD1131" s="58">
        <f t="shared" si="370"/>
        <v>32549.859999999997</v>
      </c>
      <c r="BE1131" s="58" t="e">
        <f t="shared" si="370"/>
        <v>#DIV/0!</v>
      </c>
      <c r="BF1131" s="58">
        <f t="shared" si="370"/>
        <v>33199</v>
      </c>
      <c r="BG1131" s="58">
        <f t="shared" si="370"/>
        <v>13100</v>
      </c>
      <c r="BH1131" s="58">
        <f t="shared" si="370"/>
        <v>13258</v>
      </c>
    </row>
    <row r="1132" spans="1:60" s="19" customFormat="1" ht="10.5" customHeight="1">
      <c r="A1132" s="537"/>
      <c r="B1132" s="538"/>
      <c r="C1132" s="538"/>
      <c r="D1132" s="538"/>
      <c r="E1132" s="538"/>
      <c r="F1132" s="538"/>
      <c r="G1132" s="538"/>
      <c r="H1132" s="538"/>
      <c r="I1132" s="538"/>
      <c r="J1132" s="538"/>
      <c r="K1132" s="538"/>
      <c r="L1132" s="538"/>
      <c r="M1132" s="538"/>
      <c r="N1132" s="538"/>
      <c r="O1132" s="538"/>
      <c r="P1132" s="538"/>
      <c r="Q1132" s="538"/>
      <c r="R1132" s="538"/>
      <c r="S1132" s="538"/>
      <c r="T1132" s="538"/>
      <c r="U1132" s="538"/>
      <c r="V1132" s="538"/>
      <c r="W1132" s="538"/>
      <c r="X1132" s="539"/>
      <c r="Y1132" s="538"/>
      <c r="Z1132" s="538"/>
      <c r="AA1132" s="538"/>
      <c r="AB1132" s="538"/>
      <c r="AC1132" s="511"/>
      <c r="AD1132" s="511"/>
      <c r="AE1132" s="538"/>
      <c r="AF1132" s="538"/>
      <c r="AG1132" s="539"/>
      <c r="AH1132" s="539"/>
      <c r="AI1132" s="539"/>
      <c r="AJ1132" s="540"/>
      <c r="AK1132" s="540"/>
      <c r="AL1132" s="539"/>
      <c r="AM1132" s="539"/>
      <c r="AN1132" s="539"/>
      <c r="AO1132" s="539"/>
      <c r="AP1132" s="539"/>
      <c r="AQ1132" s="539"/>
      <c r="AR1132" s="540"/>
      <c r="AS1132" s="539"/>
      <c r="AT1132" s="540"/>
      <c r="AU1132" s="540"/>
      <c r="AV1132" s="539"/>
      <c r="AW1132" s="539"/>
      <c r="AX1132" s="539"/>
      <c r="AY1132" s="539"/>
      <c r="AZ1132" s="539"/>
      <c r="BA1132" s="539"/>
      <c r="BB1132" s="539"/>
      <c r="BC1132" s="539"/>
      <c r="BD1132" s="539"/>
      <c r="BE1132" s="539"/>
      <c r="BF1132" s="539"/>
      <c r="BG1132" s="539"/>
      <c r="BH1132" s="539"/>
    </row>
    <row r="1133" spans="1:60" s="19" customFormat="1" ht="15.75" customHeight="1">
      <c r="A1133" s="137" t="s">
        <v>301</v>
      </c>
      <c r="B1133" s="138"/>
      <c r="C1133" s="138"/>
      <c r="D1133" s="139"/>
      <c r="E1133" s="997" t="s">
        <v>855</v>
      </c>
      <c r="F1133" s="998"/>
      <c r="G1133" s="998"/>
      <c r="H1133" s="998"/>
      <c r="I1133" s="998"/>
      <c r="J1133" s="998"/>
      <c r="K1133" s="998"/>
      <c r="L1133" s="998"/>
      <c r="M1133" s="998"/>
      <c r="N1133" s="998"/>
      <c r="O1133" s="998"/>
      <c r="P1133" s="998"/>
      <c r="Q1133" s="999"/>
      <c r="R1133" s="225" t="e">
        <f>R224+R266+R449+R547+R583+R657+R818+R894+R1047+R1131</f>
        <v>#REF!</v>
      </c>
      <c r="S1133" s="225" t="e">
        <f>S224+S266+S449+S547+S583+S657+S818+S894+S1047+S1131</f>
        <v>#REF!</v>
      </c>
      <c r="T1133" s="225" t="e">
        <f>T224+T266+T449+T547+T583+T657+T818+T894+T1047+T1131</f>
        <v>#REF!</v>
      </c>
      <c r="U1133" s="225" t="e">
        <f>U224+U266+U449+U547+U583+U657+U818+U894+U1047+U1131</f>
        <v>#REF!</v>
      </c>
      <c r="V1133" s="226" t="e">
        <f>V224+V266+V449+V547+V583+V657+V818+V894+V1047+V1131</f>
        <v>#REF!</v>
      </c>
      <c r="W1133" s="150" t="e">
        <f>V1133/T1133</f>
        <v>#REF!</v>
      </c>
      <c r="X1133" s="225" t="e">
        <f>X224+X266+X449+X547+X583+X657+X818+X894+X1047+X1131</f>
        <v>#REF!</v>
      </c>
      <c r="Y1133" s="225" t="e">
        <f>Y224+Y266+Y449+Y547+Y583+Y657+Y818+Y894+Y1047+Y1131</f>
        <v>#REF!</v>
      </c>
      <c r="Z1133" s="225" t="e">
        <f>Z224+Z266+Z449+Z547+Z583+Z657+Z818+Z894+Z1047+Z1131</f>
        <v>#REF!</v>
      </c>
      <c r="AA1133" s="225" t="e">
        <f>AA224+AA266+AA449+AA547+AA583+AA657+AA818+AA894+AA1047+AA1131</f>
        <v>#REF!</v>
      </c>
      <c r="AB1133" s="225" t="e">
        <f>AB224+AB266+AB449+AB547+AB583+AB657+AB818+AB894+AB1047+AB1131</f>
        <v>#REF!</v>
      </c>
      <c r="AC1133" s="227"/>
      <c r="AD1133" s="227">
        <f>SUM(AD11:AD1132)</f>
        <v>269330</v>
      </c>
      <c r="AE1133" s="225" t="e">
        <f aca="true" t="shared" si="371" ref="AE1133:AV1133">AE224+AE266+AE449+AE547+AE583+AE657+AE818+AE894+AE1047+AE1131</f>
        <v>#REF!</v>
      </c>
      <c r="AF1133" s="225" t="e">
        <f t="shared" si="371"/>
        <v>#REF!</v>
      </c>
      <c r="AG1133" s="225" t="e">
        <f t="shared" si="371"/>
        <v>#REF!</v>
      </c>
      <c r="AH1133" s="225" t="e">
        <f t="shared" si="371"/>
        <v>#REF!</v>
      </c>
      <c r="AI1133" s="225" t="e">
        <f t="shared" si="371"/>
        <v>#REF!</v>
      </c>
      <c r="AJ1133" s="225">
        <f t="shared" si="371"/>
        <v>775944.01</v>
      </c>
      <c r="AK1133" s="225" t="e">
        <f t="shared" si="371"/>
        <v>#REF!</v>
      </c>
      <c r="AL1133" s="225">
        <f t="shared" si="371"/>
        <v>903162.1900000001</v>
      </c>
      <c r="AM1133" s="225" t="e">
        <f t="shared" si="371"/>
        <v>#REF!</v>
      </c>
      <c r="AN1133" s="225" t="e">
        <f t="shared" si="371"/>
        <v>#REF!</v>
      </c>
      <c r="AO1133" s="225" t="e">
        <f t="shared" si="371"/>
        <v>#REF!</v>
      </c>
      <c r="AP1133" s="225" t="e">
        <f t="shared" si="371"/>
        <v>#REF!</v>
      </c>
      <c r="AQ1133" s="225" t="e">
        <f t="shared" si="371"/>
        <v>#REF!</v>
      </c>
      <c r="AR1133" s="225" t="e">
        <f t="shared" si="371"/>
        <v>#REF!</v>
      </c>
      <c r="AS1133" s="225">
        <f t="shared" si="371"/>
        <v>701446.26</v>
      </c>
      <c r="AT1133" s="225">
        <f t="shared" si="371"/>
        <v>666916</v>
      </c>
      <c r="AU1133" s="225">
        <f t="shared" si="371"/>
        <v>804226.6899999998</v>
      </c>
      <c r="AV1133" s="225">
        <f t="shared" si="371"/>
        <v>684146.8300000001</v>
      </c>
      <c r="AW1133" s="225"/>
      <c r="AX1133" s="225">
        <f aca="true" t="shared" si="372" ref="AX1133:BH1133">AX224+AX266+AX449+AX547+AX583+AX657+AX818+AX894+AX1047+AX1131</f>
        <v>387408.5</v>
      </c>
      <c r="AY1133" s="225">
        <f t="shared" si="372"/>
        <v>642313</v>
      </c>
      <c r="AZ1133" s="225">
        <f t="shared" si="372"/>
        <v>586348</v>
      </c>
      <c r="BA1133" s="225">
        <f t="shared" si="372"/>
        <v>642313</v>
      </c>
      <c r="BB1133" s="225">
        <f t="shared" si="372"/>
        <v>642313</v>
      </c>
      <c r="BC1133" s="225">
        <f t="shared" si="372"/>
        <v>805632.7899999999</v>
      </c>
      <c r="BD1133" s="225">
        <f t="shared" si="372"/>
        <v>478958.38</v>
      </c>
      <c r="BE1133" s="225" t="e">
        <f t="shared" si="372"/>
        <v>#DIV/0!</v>
      </c>
      <c r="BF1133" s="225">
        <f t="shared" si="372"/>
        <v>659536.0399999999</v>
      </c>
      <c r="BG1133" s="225">
        <f t="shared" si="372"/>
        <v>619252</v>
      </c>
      <c r="BH1133" s="225">
        <f t="shared" si="372"/>
        <v>617248</v>
      </c>
    </row>
    <row r="1134" spans="1:60" s="451" customFormat="1" ht="10.5" customHeight="1" thickBot="1">
      <c r="A1134" s="510"/>
      <c r="B1134" s="510"/>
      <c r="C1134" s="510"/>
      <c r="D1134" s="543"/>
      <c r="E1134" s="502"/>
      <c r="F1134" s="543"/>
      <c r="G1134" s="543"/>
      <c r="H1134" s="543"/>
      <c r="I1134" s="543"/>
      <c r="J1134" s="543"/>
      <c r="K1134" s="543"/>
      <c r="L1134" s="543"/>
      <c r="M1134" s="543"/>
      <c r="N1134" s="543"/>
      <c r="O1134" s="543"/>
      <c r="P1134" s="543"/>
      <c r="Q1134" s="598"/>
      <c r="R1134" s="534"/>
      <c r="S1134" s="534"/>
      <c r="T1134" s="534"/>
      <c r="U1134" s="599"/>
      <c r="V1134" s="599"/>
      <c r="W1134" s="599"/>
      <c r="X1134" s="534"/>
      <c r="Y1134" s="534"/>
      <c r="Z1134" s="534"/>
      <c r="AA1134" s="534"/>
      <c r="AB1134" s="534"/>
      <c r="AC1134" s="543"/>
      <c r="AD1134" s="543"/>
      <c r="AE1134" s="534"/>
      <c r="AF1134" s="534"/>
      <c r="AG1134" s="534"/>
      <c r="AH1134" s="534"/>
      <c r="AI1134" s="534"/>
      <c r="AJ1134" s="533"/>
      <c r="AK1134" s="533"/>
      <c r="AL1134" s="534"/>
      <c r="AM1134" s="534"/>
      <c r="AN1134" s="534"/>
      <c r="AO1134" s="534"/>
      <c r="AP1134" s="534"/>
      <c r="AQ1134" s="534"/>
      <c r="AR1134" s="533"/>
      <c r="AS1134" s="534"/>
      <c r="AT1134" s="534"/>
      <c r="AU1134" s="533"/>
      <c r="AV1134" s="534"/>
      <c r="AW1134" s="534"/>
      <c r="AX1134" s="534"/>
      <c r="AY1134" s="786"/>
      <c r="AZ1134" s="534"/>
      <c r="BA1134" s="534"/>
      <c r="BB1134" s="534"/>
      <c r="BC1134" s="786"/>
      <c r="BD1134" s="534"/>
      <c r="BE1134" s="754"/>
      <c r="BF1134" s="844"/>
      <c r="BG1134" s="844"/>
      <c r="BH1134" s="844"/>
    </row>
    <row r="1135" spans="1:60" s="19" customFormat="1" ht="39" customHeight="1" thickBot="1">
      <c r="A1135" s="94"/>
      <c r="B1135" s="94"/>
      <c r="C1135" s="94"/>
      <c r="E1135" s="994" t="s">
        <v>842</v>
      </c>
      <c r="F1135" s="995"/>
      <c r="G1135" s="995"/>
      <c r="H1135" s="995"/>
      <c r="I1135" s="995"/>
      <c r="J1135" s="995"/>
      <c r="K1135" s="995"/>
      <c r="L1135" s="995"/>
      <c r="M1135" s="995"/>
      <c r="N1135" s="995"/>
      <c r="O1135" s="995"/>
      <c r="P1135" s="995"/>
      <c r="Q1135" s="996"/>
      <c r="R1135" s="452"/>
      <c r="S1135" s="452"/>
      <c r="T1135" s="452"/>
      <c r="U1135" s="452"/>
      <c r="V1135" s="452"/>
      <c r="W1135" s="452"/>
      <c r="X1135" s="452"/>
      <c r="Y1135" s="452"/>
      <c r="Z1135" s="452"/>
      <c r="AA1135" s="452"/>
      <c r="AB1135" s="452"/>
      <c r="AC1135" s="452"/>
      <c r="AD1135" s="452"/>
      <c r="AE1135" s="452"/>
      <c r="AF1135" s="452"/>
      <c r="AG1135" s="452"/>
      <c r="AH1135" s="452"/>
      <c r="AI1135" s="417" t="s">
        <v>465</v>
      </c>
      <c r="AJ1135" s="416" t="s">
        <v>435</v>
      </c>
      <c r="AK1135" s="410" t="s">
        <v>507</v>
      </c>
      <c r="AL1135" s="415" t="s">
        <v>506</v>
      </c>
      <c r="AM1135" s="417" t="s">
        <v>571</v>
      </c>
      <c r="AN1135" s="427" t="s">
        <v>577</v>
      </c>
      <c r="AO1135" s="417" t="s">
        <v>583</v>
      </c>
      <c r="AP1135" s="428" t="s">
        <v>591</v>
      </c>
      <c r="AQ1135" s="428" t="s">
        <v>644</v>
      </c>
      <c r="AR1135" s="426" t="s">
        <v>650</v>
      </c>
      <c r="AS1135" s="417" t="s">
        <v>657</v>
      </c>
      <c r="AT1135" s="632" t="s">
        <v>733</v>
      </c>
      <c r="AU1135" s="814" t="s">
        <v>850</v>
      </c>
      <c r="AV1135" s="814" t="s">
        <v>849</v>
      </c>
      <c r="AW1135" s="811" t="s">
        <v>785</v>
      </c>
      <c r="AX1135" s="812" t="s">
        <v>851</v>
      </c>
      <c r="AY1135" s="812" t="s">
        <v>801</v>
      </c>
      <c r="AZ1135" s="815" t="s">
        <v>605</v>
      </c>
      <c r="BA1135" s="811" t="s">
        <v>781</v>
      </c>
      <c r="BB1135" s="811" t="s">
        <v>782</v>
      </c>
      <c r="BC1135" s="811" t="s">
        <v>890</v>
      </c>
      <c r="BD1135" s="813" t="s">
        <v>843</v>
      </c>
      <c r="BE1135" s="813" t="s">
        <v>836</v>
      </c>
      <c r="BF1135" s="814" t="s">
        <v>845</v>
      </c>
      <c r="BG1135" s="814" t="s">
        <v>846</v>
      </c>
      <c r="BH1135" s="812" t="s">
        <v>847</v>
      </c>
    </row>
    <row r="1136" spans="1:60" s="19" customFormat="1" ht="15.75" customHeight="1">
      <c r="A1136" s="94"/>
      <c r="B1136" s="94"/>
      <c r="C1136" s="94"/>
      <c r="E1136" s="929" t="s">
        <v>631</v>
      </c>
      <c r="F1136" s="930"/>
      <c r="G1136" s="930"/>
      <c r="H1136" s="930"/>
      <c r="I1136" s="930"/>
      <c r="J1136" s="930"/>
      <c r="K1136" s="930"/>
      <c r="L1136" s="930"/>
      <c r="M1136" s="930"/>
      <c r="N1136" s="930"/>
      <c r="O1136" s="930"/>
      <c r="P1136" s="930"/>
      <c r="Q1136" s="931"/>
      <c r="R1136" s="452"/>
      <c r="S1136" s="452"/>
      <c r="T1136" s="452"/>
      <c r="U1136" s="452"/>
      <c r="V1136" s="452"/>
      <c r="W1136" s="452"/>
      <c r="X1136" s="452"/>
      <c r="Y1136" s="452"/>
      <c r="Z1136" s="452"/>
      <c r="AA1136" s="452"/>
      <c r="AB1136" s="452"/>
      <c r="AC1136" s="452"/>
      <c r="AD1136" s="452"/>
      <c r="AE1136" s="452"/>
      <c r="AF1136" s="452"/>
      <c r="AG1136" s="452"/>
      <c r="AH1136" s="452"/>
      <c r="AI1136" s="425">
        <f aca="true" t="shared" si="373" ref="AI1136:AV1136">SUM(AI102+AI135+AI160+AI193+AI207)</f>
        <v>233427.11999999997</v>
      </c>
      <c r="AJ1136" s="425">
        <f t="shared" si="373"/>
        <v>269900.12</v>
      </c>
      <c r="AK1136" s="425">
        <f t="shared" si="373"/>
        <v>255789.5</v>
      </c>
      <c r="AL1136" s="425">
        <f t="shared" si="373"/>
        <v>248620.49000000005</v>
      </c>
      <c r="AM1136" s="425">
        <f t="shared" si="373"/>
        <v>254012.5</v>
      </c>
      <c r="AN1136" s="425">
        <f t="shared" si="373"/>
        <v>255753</v>
      </c>
      <c r="AO1136" s="425">
        <f t="shared" si="373"/>
        <v>255753</v>
      </c>
      <c r="AP1136" s="425">
        <f t="shared" si="373"/>
        <v>255823</v>
      </c>
      <c r="AQ1136" s="425">
        <f t="shared" si="373"/>
        <v>260670</v>
      </c>
      <c r="AR1136" s="461">
        <f t="shared" si="373"/>
        <v>267077</v>
      </c>
      <c r="AS1136" s="425">
        <f t="shared" si="373"/>
        <v>243158.34</v>
      </c>
      <c r="AT1136" s="425">
        <f t="shared" si="373"/>
        <v>263615</v>
      </c>
      <c r="AU1136" s="608">
        <f t="shared" si="373"/>
        <v>240858.35</v>
      </c>
      <c r="AV1136" s="425">
        <f t="shared" si="373"/>
        <v>275153.32</v>
      </c>
      <c r="AW1136" s="425"/>
      <c r="AX1136" s="425">
        <f>SUM(AX102+AX135+AX160+AX193+AX207)</f>
        <v>150445</v>
      </c>
      <c r="AY1136" s="608">
        <f>SUM(AY102+AY135+AY160+AY193+AY207)</f>
        <v>285058</v>
      </c>
      <c r="AZ1136" s="617">
        <f>SUM(AZ102+AZ135+AZ160+AZ193+AZ207)</f>
        <v>264178</v>
      </c>
      <c r="BA1136" s="425">
        <f>SUM(BA102+BA135+BA160+BA207)</f>
        <v>292948</v>
      </c>
      <c r="BB1136" s="425">
        <f>SUM(BB102+BB135+BB160+BB207)</f>
        <v>313839</v>
      </c>
      <c r="BC1136" s="608">
        <f>SUM(BC102+BC135+BC160+BC193+BC207)</f>
        <v>295041.51</v>
      </c>
      <c r="BD1136" s="608">
        <f>SUM(BD102+BD135+BD160+BD207)</f>
        <v>207936.93</v>
      </c>
      <c r="BE1136" s="799">
        <f aca="true" t="shared" si="374" ref="BE1136:BE1169">BD1136/BC1136*100</f>
        <v>70.47717794014815</v>
      </c>
      <c r="BF1136" s="817">
        <f>SUM(BF102+BF135+BF160+BF193+BF207)</f>
        <v>288518</v>
      </c>
      <c r="BG1136" s="608">
        <f>SUM(BG102+BG135+BG160+BG193+BG207)</f>
        <v>289038</v>
      </c>
      <c r="BH1136" s="608">
        <f>SUM(BH102+BH135+BH160+BH193+BH207)</f>
        <v>289294</v>
      </c>
    </row>
    <row r="1137" spans="1:60" s="19" customFormat="1" ht="15.75" customHeight="1">
      <c r="A1137" s="94"/>
      <c r="B1137" s="94"/>
      <c r="C1137" s="94"/>
      <c r="E1137" s="929" t="s">
        <v>632</v>
      </c>
      <c r="F1137" s="930"/>
      <c r="G1137" s="930"/>
      <c r="H1137" s="930"/>
      <c r="I1137" s="930"/>
      <c r="J1137" s="930"/>
      <c r="K1137" s="930"/>
      <c r="L1137" s="930"/>
      <c r="M1137" s="930"/>
      <c r="N1137" s="930"/>
      <c r="O1137" s="930"/>
      <c r="P1137" s="930"/>
      <c r="Q1137" s="931"/>
      <c r="R1137" s="452"/>
      <c r="S1137" s="452"/>
      <c r="T1137" s="452"/>
      <c r="U1137" s="452"/>
      <c r="V1137" s="452"/>
      <c r="W1137" s="452"/>
      <c r="X1137" s="452"/>
      <c r="Y1137" s="452"/>
      <c r="Z1137" s="452"/>
      <c r="AA1137" s="452"/>
      <c r="AB1137" s="452"/>
      <c r="AC1137" s="452"/>
      <c r="AD1137" s="452"/>
      <c r="AE1137" s="452"/>
      <c r="AF1137" s="452"/>
      <c r="AG1137" s="452"/>
      <c r="AH1137" s="452"/>
      <c r="AI1137" s="103">
        <f aca="true" t="shared" si="375" ref="AI1137:AV1137">SUM(AI248)</f>
        <v>970.89</v>
      </c>
      <c r="AJ1137" s="103">
        <f t="shared" si="375"/>
        <v>2650</v>
      </c>
      <c r="AK1137" s="103">
        <f t="shared" si="375"/>
        <v>2600</v>
      </c>
      <c r="AL1137" s="103">
        <f t="shared" si="375"/>
        <v>2375.02</v>
      </c>
      <c r="AM1137" s="103">
        <f t="shared" si="375"/>
        <v>2500</v>
      </c>
      <c r="AN1137" s="103">
        <f t="shared" si="375"/>
        <v>2500</v>
      </c>
      <c r="AO1137" s="103">
        <f t="shared" si="375"/>
        <v>2500</v>
      </c>
      <c r="AP1137" s="103">
        <f t="shared" si="375"/>
        <v>2500</v>
      </c>
      <c r="AQ1137" s="103">
        <f t="shared" si="375"/>
        <v>2500</v>
      </c>
      <c r="AR1137" s="456">
        <f t="shared" si="375"/>
        <v>2500</v>
      </c>
      <c r="AS1137" s="103">
        <f t="shared" si="375"/>
        <v>675</v>
      </c>
      <c r="AT1137" s="103">
        <f t="shared" si="375"/>
        <v>2550</v>
      </c>
      <c r="AU1137" s="609">
        <f t="shared" si="375"/>
        <v>702.24</v>
      </c>
      <c r="AV1137" s="103">
        <f t="shared" si="375"/>
        <v>2377.46</v>
      </c>
      <c r="AW1137" s="103"/>
      <c r="AX1137" s="103">
        <f aca="true" t="shared" si="376" ref="AX1137:BD1137">SUM(AX248)</f>
        <v>2427.77</v>
      </c>
      <c r="AY1137" s="609">
        <f t="shared" si="376"/>
        <v>3600</v>
      </c>
      <c r="AZ1137" s="618">
        <f t="shared" si="376"/>
        <v>4900</v>
      </c>
      <c r="BA1137" s="103">
        <f t="shared" si="376"/>
        <v>3600</v>
      </c>
      <c r="BB1137" s="103">
        <f t="shared" si="376"/>
        <v>3600</v>
      </c>
      <c r="BC1137" s="609">
        <f t="shared" si="376"/>
        <v>3600</v>
      </c>
      <c r="BD1137" s="609">
        <f t="shared" si="376"/>
        <v>558.53</v>
      </c>
      <c r="BE1137" s="799">
        <f t="shared" si="374"/>
        <v>15.514722222222222</v>
      </c>
      <c r="BF1137" s="818">
        <f>SUM(BF248)</f>
        <v>3400</v>
      </c>
      <c r="BG1137" s="609">
        <f>SUM(BG248)</f>
        <v>4000</v>
      </c>
      <c r="BH1137" s="609">
        <f>SUM(BH248)</f>
        <v>4000</v>
      </c>
    </row>
    <row r="1138" spans="1:60" s="19" customFormat="1" ht="15.75" customHeight="1">
      <c r="A1138" s="94"/>
      <c r="B1138" s="94"/>
      <c r="C1138" s="94"/>
      <c r="E1138" s="929" t="s">
        <v>633</v>
      </c>
      <c r="F1138" s="930"/>
      <c r="G1138" s="930"/>
      <c r="H1138" s="930"/>
      <c r="I1138" s="930"/>
      <c r="J1138" s="930"/>
      <c r="K1138" s="930"/>
      <c r="L1138" s="930"/>
      <c r="M1138" s="930"/>
      <c r="N1138" s="930"/>
      <c r="O1138" s="930"/>
      <c r="P1138" s="930"/>
      <c r="Q1138" s="931"/>
      <c r="R1138" s="452"/>
      <c r="S1138" s="452"/>
      <c r="T1138" s="452"/>
      <c r="U1138" s="452"/>
      <c r="V1138" s="452"/>
      <c r="W1138" s="452"/>
      <c r="X1138" s="452"/>
      <c r="Y1138" s="452"/>
      <c r="Z1138" s="452"/>
      <c r="AA1138" s="452"/>
      <c r="AB1138" s="452"/>
      <c r="AC1138" s="452"/>
      <c r="AD1138" s="452"/>
      <c r="AE1138" s="452"/>
      <c r="AF1138" s="452"/>
      <c r="AG1138" s="452"/>
      <c r="AH1138" s="452"/>
      <c r="AI1138" s="103" t="e">
        <f aca="true" t="shared" si="377" ref="AI1138:AV1138">SUM(AI302+AI315+AI383+AI417+AI429+AI443+AI446)</f>
        <v>#REF!</v>
      </c>
      <c r="AJ1138" s="103" t="e">
        <f t="shared" si="377"/>
        <v>#REF!</v>
      </c>
      <c r="AK1138" s="103" t="e">
        <f t="shared" si="377"/>
        <v>#REF!</v>
      </c>
      <c r="AL1138" s="103">
        <f t="shared" si="377"/>
        <v>47822.520000000004</v>
      </c>
      <c r="AM1138" s="103">
        <f t="shared" si="377"/>
        <v>51507.11</v>
      </c>
      <c r="AN1138" s="103">
        <f t="shared" si="377"/>
        <v>51506.69</v>
      </c>
      <c r="AO1138" s="103">
        <f t="shared" si="377"/>
        <v>52697.11</v>
      </c>
      <c r="AP1138" s="103">
        <f t="shared" si="377"/>
        <v>52697</v>
      </c>
      <c r="AQ1138" s="103">
        <f t="shared" si="377"/>
        <v>55590</v>
      </c>
      <c r="AR1138" s="456">
        <f t="shared" si="377"/>
        <v>56092</v>
      </c>
      <c r="AS1138" s="103">
        <f t="shared" si="377"/>
        <v>48715.31999999999</v>
      </c>
      <c r="AT1138" s="103">
        <f t="shared" si="377"/>
        <v>50760</v>
      </c>
      <c r="AU1138" s="609">
        <f t="shared" si="377"/>
        <v>46779.25</v>
      </c>
      <c r="AV1138" s="103">
        <f t="shared" si="377"/>
        <v>50338.58</v>
      </c>
      <c r="AW1138" s="103"/>
      <c r="AX1138" s="103">
        <f aca="true" t="shared" si="378" ref="AX1138:BD1138">SUM(AX302+AX315+AX383+AX417+AX429+AX443+AX446)</f>
        <v>27589.260000000002</v>
      </c>
      <c r="AY1138" s="609">
        <f t="shared" si="378"/>
        <v>58165</v>
      </c>
      <c r="AZ1138" s="618">
        <f t="shared" si="378"/>
        <v>47814</v>
      </c>
      <c r="BA1138" s="103">
        <f t="shared" si="378"/>
        <v>58165</v>
      </c>
      <c r="BB1138" s="103">
        <f t="shared" si="378"/>
        <v>58165</v>
      </c>
      <c r="BC1138" s="609">
        <f t="shared" si="378"/>
        <v>58716.91</v>
      </c>
      <c r="BD1138" s="609">
        <f t="shared" si="378"/>
        <v>37902.25</v>
      </c>
      <c r="BE1138" s="799">
        <f t="shared" si="374"/>
        <v>64.5508253073944</v>
      </c>
      <c r="BF1138" s="818">
        <f>SUM(BF302+BF315+BF383+BF417+BF429+BF443+BF446)</f>
        <v>51220</v>
      </c>
      <c r="BG1138" s="609">
        <f>SUM(BG302+BG315+BG383+BG417+BG429+BG443+BG446)</f>
        <v>52320</v>
      </c>
      <c r="BH1138" s="609">
        <f>SUM(BH302+BH315+BH383+BH417+BH429+BH443+BH446)</f>
        <v>52320</v>
      </c>
    </row>
    <row r="1139" spans="1:60" s="19" customFormat="1" ht="15.75" customHeight="1">
      <c r="A1139" s="94"/>
      <c r="B1139" s="94"/>
      <c r="C1139" s="94"/>
      <c r="E1139" s="929" t="s">
        <v>634</v>
      </c>
      <c r="F1139" s="930"/>
      <c r="G1139" s="930"/>
      <c r="H1139" s="930"/>
      <c r="I1139" s="930"/>
      <c r="J1139" s="930"/>
      <c r="K1139" s="930"/>
      <c r="L1139" s="930"/>
      <c r="M1139" s="930"/>
      <c r="N1139" s="930"/>
      <c r="O1139" s="930"/>
      <c r="P1139" s="930"/>
      <c r="Q1139" s="931"/>
      <c r="R1139" s="452"/>
      <c r="S1139" s="452"/>
      <c r="T1139" s="452"/>
      <c r="U1139" s="452"/>
      <c r="V1139" s="452"/>
      <c r="W1139" s="452"/>
      <c r="X1139" s="452"/>
      <c r="Y1139" s="452"/>
      <c r="Z1139" s="452"/>
      <c r="AA1139" s="452"/>
      <c r="AB1139" s="452"/>
      <c r="AC1139" s="452"/>
      <c r="AD1139" s="452"/>
      <c r="AE1139" s="452"/>
      <c r="AF1139" s="452"/>
      <c r="AG1139" s="452"/>
      <c r="AH1139" s="452"/>
      <c r="AI1139" s="103">
        <f aca="true" t="shared" si="379" ref="AI1139:AV1139">SUM(AI467+AI499+AI525+AI539)</f>
        <v>12025.220000000001</v>
      </c>
      <c r="AJ1139" s="103">
        <f t="shared" si="379"/>
        <v>8600</v>
      </c>
      <c r="AK1139" s="103">
        <f t="shared" si="379"/>
        <v>12300</v>
      </c>
      <c r="AL1139" s="103">
        <f t="shared" si="379"/>
        <v>11604.090000000002</v>
      </c>
      <c r="AM1139" s="103">
        <f t="shared" si="379"/>
        <v>9180</v>
      </c>
      <c r="AN1139" s="103">
        <f t="shared" si="379"/>
        <v>9410</v>
      </c>
      <c r="AO1139" s="103">
        <f t="shared" si="379"/>
        <v>10660</v>
      </c>
      <c r="AP1139" s="103">
        <f t="shared" si="379"/>
        <v>9992</v>
      </c>
      <c r="AQ1139" s="103">
        <f t="shared" si="379"/>
        <v>10659</v>
      </c>
      <c r="AR1139" s="456">
        <f t="shared" si="379"/>
        <v>11410</v>
      </c>
      <c r="AS1139" s="103">
        <f t="shared" si="379"/>
        <v>9661.76</v>
      </c>
      <c r="AT1139" s="103">
        <f t="shared" si="379"/>
        <v>12940</v>
      </c>
      <c r="AU1139" s="609">
        <f t="shared" si="379"/>
        <v>11134.56</v>
      </c>
      <c r="AV1139" s="103">
        <f t="shared" si="379"/>
        <v>11285.239999999998</v>
      </c>
      <c r="AW1139" s="103"/>
      <c r="AX1139" s="103">
        <f>SUM(AX467+AX499+AX525+AX539)</f>
        <v>6787.07</v>
      </c>
      <c r="AY1139" s="609">
        <f>SUM(AY467+AY525+AY499+AY539)</f>
        <v>7410</v>
      </c>
      <c r="AZ1139" s="618">
        <f>SUM(AZ467+AZ499+AZ525+AZ539)</f>
        <v>8400</v>
      </c>
      <c r="BA1139" s="103">
        <f>SUM(BA467+BA525+BA499+BA539)</f>
        <v>7410</v>
      </c>
      <c r="BB1139" s="103">
        <f>SUM(BB467+BB525+BB499+BB539)</f>
        <v>7410</v>
      </c>
      <c r="BC1139" s="609">
        <f>SUM(BC467+BC525+BC499+BC539)</f>
        <v>10553.92</v>
      </c>
      <c r="BD1139" s="609">
        <f>SUM(BD467+BD525+BD499+BD539)</f>
        <v>5540.74</v>
      </c>
      <c r="BE1139" s="799">
        <f t="shared" si="374"/>
        <v>52.49935568963948</v>
      </c>
      <c r="BF1139" s="818">
        <f>SUM(BF467+BF525+BF499+BF539)</f>
        <v>6285</v>
      </c>
      <c r="BG1139" s="609">
        <f>SUM(BG467+BG525+BG499+BG539)</f>
        <v>6635</v>
      </c>
      <c r="BH1139" s="609">
        <f>SUM(BH467+BH525+BH499+BH539)</f>
        <v>6285</v>
      </c>
    </row>
    <row r="1140" spans="1:60" s="19" customFormat="1" ht="15.75" customHeight="1">
      <c r="A1140" s="94"/>
      <c r="B1140" s="94"/>
      <c r="C1140" s="94"/>
      <c r="E1140" s="929" t="s">
        <v>635</v>
      </c>
      <c r="F1140" s="930"/>
      <c r="G1140" s="930"/>
      <c r="H1140" s="930"/>
      <c r="I1140" s="930"/>
      <c r="J1140" s="930"/>
      <c r="K1140" s="930"/>
      <c r="L1140" s="930"/>
      <c r="M1140" s="930"/>
      <c r="N1140" s="930"/>
      <c r="O1140" s="930"/>
      <c r="P1140" s="930"/>
      <c r="Q1140" s="931"/>
      <c r="R1140" s="452"/>
      <c r="S1140" s="452"/>
      <c r="T1140" s="452"/>
      <c r="U1140" s="452"/>
      <c r="V1140" s="452"/>
      <c r="W1140" s="452"/>
      <c r="X1140" s="452"/>
      <c r="Y1140" s="452"/>
      <c r="Z1140" s="452"/>
      <c r="AA1140" s="452"/>
      <c r="AB1140" s="452"/>
      <c r="AC1140" s="452"/>
      <c r="AD1140" s="452"/>
      <c r="AE1140" s="452"/>
      <c r="AF1140" s="452"/>
      <c r="AG1140" s="452"/>
      <c r="AH1140" s="452"/>
      <c r="AI1140" s="103">
        <f aca="true" t="shared" si="380" ref="AI1140:AV1140">SUM(AI565)</f>
        <v>11161.05</v>
      </c>
      <c r="AJ1140" s="103">
        <f t="shared" si="380"/>
        <v>10240</v>
      </c>
      <c r="AK1140" s="103">
        <f t="shared" si="380"/>
        <v>13000</v>
      </c>
      <c r="AL1140" s="103">
        <f t="shared" si="380"/>
        <v>13961.82</v>
      </c>
      <c r="AM1140" s="103">
        <f t="shared" si="380"/>
        <v>12000</v>
      </c>
      <c r="AN1140" s="103">
        <f t="shared" si="380"/>
        <v>12900</v>
      </c>
      <c r="AO1140" s="103">
        <f t="shared" si="380"/>
        <v>12900</v>
      </c>
      <c r="AP1140" s="103">
        <f t="shared" si="380"/>
        <v>117505</v>
      </c>
      <c r="AQ1140" s="103">
        <f t="shared" si="380"/>
        <v>117505</v>
      </c>
      <c r="AR1140" s="456">
        <f t="shared" si="380"/>
        <v>12000</v>
      </c>
      <c r="AS1140" s="103">
        <f t="shared" si="380"/>
        <v>17993.38</v>
      </c>
      <c r="AT1140" s="103">
        <f t="shared" si="380"/>
        <v>12000</v>
      </c>
      <c r="AU1140" s="609">
        <f t="shared" si="380"/>
        <v>112441.8</v>
      </c>
      <c r="AV1140" s="103">
        <f t="shared" si="380"/>
        <v>13467.4</v>
      </c>
      <c r="AW1140" s="103"/>
      <c r="AX1140" s="103">
        <f aca="true" t="shared" si="381" ref="AX1140:BD1140">SUM(AX565)</f>
        <v>8363.029999999999</v>
      </c>
      <c r="AY1140" s="609">
        <f t="shared" si="381"/>
        <v>15130</v>
      </c>
      <c r="AZ1140" s="618">
        <f t="shared" si="381"/>
        <v>12000</v>
      </c>
      <c r="BA1140" s="103">
        <f t="shared" si="381"/>
        <v>15130</v>
      </c>
      <c r="BB1140" s="103">
        <f t="shared" si="381"/>
        <v>15130</v>
      </c>
      <c r="BC1140" s="609">
        <f t="shared" si="381"/>
        <v>15155</v>
      </c>
      <c r="BD1140" s="609">
        <f t="shared" si="381"/>
        <v>10119.81</v>
      </c>
      <c r="BE1140" s="799">
        <f t="shared" si="374"/>
        <v>66.775387660838</v>
      </c>
      <c r="BF1140" s="818">
        <f>SUM(BF565)</f>
        <v>14150</v>
      </c>
      <c r="BG1140" s="609">
        <f>SUM(BG565)</f>
        <v>14150</v>
      </c>
      <c r="BH1140" s="609">
        <f>SUM(BH565)</f>
        <v>14150</v>
      </c>
    </row>
    <row r="1141" spans="1:60" s="19" customFormat="1" ht="15.75" customHeight="1">
      <c r="A1141" s="94"/>
      <c r="B1141" s="94"/>
      <c r="C1141" s="94"/>
      <c r="E1141" s="929" t="s">
        <v>636</v>
      </c>
      <c r="F1141" s="930"/>
      <c r="G1141" s="930"/>
      <c r="H1141" s="930"/>
      <c r="I1141" s="930"/>
      <c r="J1141" s="930"/>
      <c r="K1141" s="930"/>
      <c r="L1141" s="930"/>
      <c r="M1141" s="930"/>
      <c r="N1141" s="930"/>
      <c r="O1141" s="930"/>
      <c r="P1141" s="930"/>
      <c r="Q1141" s="931"/>
      <c r="R1141" s="452"/>
      <c r="S1141" s="452"/>
      <c r="T1141" s="452"/>
      <c r="U1141" s="452"/>
      <c r="V1141" s="452"/>
      <c r="W1141" s="452"/>
      <c r="X1141" s="452"/>
      <c r="Y1141" s="452"/>
      <c r="Z1141" s="452"/>
      <c r="AA1141" s="452"/>
      <c r="AB1141" s="452"/>
      <c r="AC1141" s="452"/>
      <c r="AD1141" s="452"/>
      <c r="AE1141" s="452"/>
      <c r="AF1141" s="452"/>
      <c r="AG1141" s="452"/>
      <c r="AH1141" s="452"/>
      <c r="AI1141" s="103">
        <f aca="true" t="shared" si="382" ref="AI1141:AV1141">SUM(AI599+AI624)</f>
        <v>8290.94</v>
      </c>
      <c r="AJ1141" s="103">
        <f t="shared" si="382"/>
        <v>4500</v>
      </c>
      <c r="AK1141" s="103">
        <f t="shared" si="382"/>
        <v>4520</v>
      </c>
      <c r="AL1141" s="103">
        <f t="shared" si="382"/>
        <v>3842.55</v>
      </c>
      <c r="AM1141" s="103">
        <f t="shared" si="382"/>
        <v>8420</v>
      </c>
      <c r="AN1141" s="103">
        <f t="shared" si="382"/>
        <v>8420</v>
      </c>
      <c r="AO1141" s="103">
        <f t="shared" si="382"/>
        <v>8420</v>
      </c>
      <c r="AP1141" s="103">
        <f t="shared" si="382"/>
        <v>7483</v>
      </c>
      <c r="AQ1141" s="103">
        <f t="shared" si="382"/>
        <v>8373</v>
      </c>
      <c r="AR1141" s="456">
        <f t="shared" si="382"/>
        <v>10500</v>
      </c>
      <c r="AS1141" s="103">
        <f t="shared" si="382"/>
        <v>5061.26</v>
      </c>
      <c r="AT1141" s="103">
        <f t="shared" si="382"/>
        <v>10500</v>
      </c>
      <c r="AU1141" s="609">
        <f t="shared" si="382"/>
        <v>3277.6</v>
      </c>
      <c r="AV1141" s="103">
        <f t="shared" si="382"/>
        <v>7166</v>
      </c>
      <c r="AW1141" s="103"/>
      <c r="AX1141" s="103">
        <f aca="true" t="shared" si="383" ref="AX1141:BD1141">SUM(AX599+AX624)</f>
        <v>2354</v>
      </c>
      <c r="AY1141" s="609">
        <f t="shared" si="383"/>
        <v>10300</v>
      </c>
      <c r="AZ1141" s="618">
        <f t="shared" si="383"/>
        <v>7100</v>
      </c>
      <c r="BA1141" s="103">
        <f t="shared" si="383"/>
        <v>10300</v>
      </c>
      <c r="BB1141" s="103">
        <f t="shared" si="383"/>
        <v>10300</v>
      </c>
      <c r="BC1141" s="609">
        <f t="shared" si="383"/>
        <v>10300</v>
      </c>
      <c r="BD1141" s="609">
        <f t="shared" si="383"/>
        <v>5394.03</v>
      </c>
      <c r="BE1141" s="799">
        <f t="shared" si="374"/>
        <v>52.369223300970866</v>
      </c>
      <c r="BF1141" s="818">
        <f>SUM(BF599+BF624)</f>
        <v>8000</v>
      </c>
      <c r="BG1141" s="609">
        <f>SUM(BG599+BG624)</f>
        <v>9500</v>
      </c>
      <c r="BH1141" s="609">
        <f>SUM(BH599+BH624)</f>
        <v>9500</v>
      </c>
    </row>
    <row r="1142" spans="1:60" s="19" customFormat="1" ht="15.75" customHeight="1">
      <c r="A1142" s="94"/>
      <c r="B1142" s="94"/>
      <c r="C1142" s="94"/>
      <c r="E1142" s="929" t="s">
        <v>637</v>
      </c>
      <c r="F1142" s="930"/>
      <c r="G1142" s="930"/>
      <c r="H1142" s="930"/>
      <c r="I1142" s="930"/>
      <c r="J1142" s="930"/>
      <c r="K1142" s="930"/>
      <c r="L1142" s="930"/>
      <c r="M1142" s="930"/>
      <c r="N1142" s="930"/>
      <c r="O1142" s="930"/>
      <c r="P1142" s="930"/>
      <c r="Q1142" s="931"/>
      <c r="R1142" s="452"/>
      <c r="S1142" s="452"/>
      <c r="T1142" s="452"/>
      <c r="U1142" s="452"/>
      <c r="V1142" s="452"/>
      <c r="W1142" s="452"/>
      <c r="X1142" s="452"/>
      <c r="Y1142" s="452"/>
      <c r="Z1142" s="452"/>
      <c r="AA1142" s="452"/>
      <c r="AB1142" s="452"/>
      <c r="AC1142" s="452"/>
      <c r="AD1142" s="452"/>
      <c r="AE1142" s="452"/>
      <c r="AF1142" s="452"/>
      <c r="AG1142" s="452"/>
      <c r="AH1142" s="452"/>
      <c r="AI1142" s="103" t="e">
        <f aca="true" t="shared" si="384" ref="AI1142:AV1142">SUM(AI709+AI741+AI753+AI798+AI813)</f>
        <v>#REF!</v>
      </c>
      <c r="AJ1142" s="103">
        <f t="shared" si="384"/>
        <v>102194</v>
      </c>
      <c r="AK1142" s="103" t="e">
        <f t="shared" si="384"/>
        <v>#REF!</v>
      </c>
      <c r="AL1142" s="103">
        <f t="shared" si="384"/>
        <v>136096.9</v>
      </c>
      <c r="AM1142" s="103" t="e">
        <f t="shared" si="384"/>
        <v>#REF!</v>
      </c>
      <c r="AN1142" s="103" t="e">
        <f t="shared" si="384"/>
        <v>#REF!</v>
      </c>
      <c r="AO1142" s="103" t="e">
        <f t="shared" si="384"/>
        <v>#REF!</v>
      </c>
      <c r="AP1142" s="103" t="e">
        <f t="shared" si="384"/>
        <v>#REF!</v>
      </c>
      <c r="AQ1142" s="103" t="e">
        <f t="shared" si="384"/>
        <v>#REF!</v>
      </c>
      <c r="AR1142" s="456" t="e">
        <f t="shared" si="384"/>
        <v>#REF!</v>
      </c>
      <c r="AS1142" s="103">
        <f t="shared" si="384"/>
        <v>157000.61000000002</v>
      </c>
      <c r="AT1142" s="103">
        <f t="shared" si="384"/>
        <v>167632</v>
      </c>
      <c r="AU1142" s="609">
        <f t="shared" si="384"/>
        <v>161644.05</v>
      </c>
      <c r="AV1142" s="103">
        <f t="shared" si="384"/>
        <v>160026.41</v>
      </c>
      <c r="AW1142" s="103"/>
      <c r="AX1142" s="103">
        <f>SUM(AX709+AX741+AX753+AX798+AX813)</f>
        <v>97760.64000000001</v>
      </c>
      <c r="AY1142" s="609">
        <f>SUM(AY709+AY741+AY753+AY798+AY813)</f>
        <v>189864</v>
      </c>
      <c r="AZ1142" s="618">
        <f>SUM(AZ709+AZ741+AZ753+AZ798+AZ813)</f>
        <v>171087</v>
      </c>
      <c r="BA1142" s="103">
        <f>SUM(BA709+BA741+BA754+BA798+BA813)</f>
        <v>189864</v>
      </c>
      <c r="BB1142" s="103">
        <f>SUM(BB709+BB741+BB754+BB798+BB813)</f>
        <v>189864</v>
      </c>
      <c r="BC1142" s="609">
        <f>SUM(BC709+BC741+BC754+BC798+BC813)</f>
        <v>193185</v>
      </c>
      <c r="BD1142" s="609">
        <f>SUM(BD709+BD741+BD754+BD798+BD813)</f>
        <v>146295.21</v>
      </c>
      <c r="BE1142" s="799">
        <f t="shared" si="374"/>
        <v>75.72803789114062</v>
      </c>
      <c r="BF1142" s="818">
        <f>SUM(BF709+BF741+BF754+BF798+BF813)</f>
        <v>208712</v>
      </c>
      <c r="BG1142" s="609">
        <f>SUM(BG709+BG741+BG754+BG798+BG813)</f>
        <v>209719</v>
      </c>
      <c r="BH1142" s="609">
        <f>SUM(BH709+BH741+BH754+BH798+BH813)</f>
        <v>209651</v>
      </c>
    </row>
    <row r="1143" spans="1:60" s="19" customFormat="1" ht="15.75" customHeight="1">
      <c r="A1143" s="94"/>
      <c r="B1143" s="94"/>
      <c r="C1143" s="94"/>
      <c r="E1143" s="929" t="s">
        <v>638</v>
      </c>
      <c r="F1143" s="930"/>
      <c r="G1143" s="930"/>
      <c r="H1143" s="930"/>
      <c r="I1143" s="930"/>
      <c r="J1143" s="930"/>
      <c r="K1143" s="930"/>
      <c r="L1143" s="930"/>
      <c r="M1143" s="930"/>
      <c r="N1143" s="930"/>
      <c r="O1143" s="930"/>
      <c r="P1143" s="930"/>
      <c r="Q1143" s="931"/>
      <c r="R1143" s="452"/>
      <c r="S1143" s="452"/>
      <c r="T1143" s="452"/>
      <c r="U1143" s="452"/>
      <c r="V1143" s="452"/>
      <c r="W1143" s="452"/>
      <c r="X1143" s="452"/>
      <c r="Y1143" s="452"/>
      <c r="Z1143" s="452"/>
      <c r="AA1143" s="452"/>
      <c r="AB1143" s="452"/>
      <c r="AC1143" s="452"/>
      <c r="AD1143" s="452"/>
      <c r="AE1143" s="452"/>
      <c r="AF1143" s="452"/>
      <c r="AG1143" s="452"/>
      <c r="AH1143" s="452"/>
      <c r="AI1143" s="103">
        <f aca="true" t="shared" si="385" ref="AI1143:AV1143">SUM(AI842+AI859+AI874+AI891)</f>
        <v>14294.08</v>
      </c>
      <c r="AJ1143" s="103">
        <f t="shared" si="385"/>
        <v>13150</v>
      </c>
      <c r="AK1143" s="103">
        <f t="shared" si="385"/>
        <v>13262</v>
      </c>
      <c r="AL1143" s="103">
        <f t="shared" si="385"/>
        <v>13046.97</v>
      </c>
      <c r="AM1143" s="103">
        <f t="shared" si="385"/>
        <v>13420</v>
      </c>
      <c r="AN1143" s="103">
        <f t="shared" si="385"/>
        <v>13420</v>
      </c>
      <c r="AO1143" s="103">
        <f t="shared" si="385"/>
        <v>13420</v>
      </c>
      <c r="AP1143" s="103">
        <f t="shared" si="385"/>
        <v>13420</v>
      </c>
      <c r="AQ1143" s="103">
        <f t="shared" si="385"/>
        <v>13912</v>
      </c>
      <c r="AR1143" s="456">
        <f t="shared" si="385"/>
        <v>15790</v>
      </c>
      <c r="AS1143" s="103">
        <f t="shared" si="385"/>
        <v>12950.009999999998</v>
      </c>
      <c r="AT1143" s="103">
        <f t="shared" si="385"/>
        <v>13990</v>
      </c>
      <c r="AU1143" s="609">
        <f t="shared" si="385"/>
        <v>15259.43</v>
      </c>
      <c r="AV1143" s="103">
        <f t="shared" si="385"/>
        <v>21633.329999999998</v>
      </c>
      <c r="AW1143" s="103"/>
      <c r="AX1143" s="103">
        <f aca="true" t="shared" si="386" ref="AX1143:BD1143">SUM(AX842+AX859+AX874+AX891)</f>
        <v>19129.92</v>
      </c>
      <c r="AY1143" s="609">
        <f t="shared" si="386"/>
        <v>22360</v>
      </c>
      <c r="AZ1143" s="618">
        <f t="shared" si="386"/>
        <v>22310</v>
      </c>
      <c r="BA1143" s="103">
        <f t="shared" si="386"/>
        <v>22360</v>
      </c>
      <c r="BB1143" s="103">
        <f t="shared" si="386"/>
        <v>22360</v>
      </c>
      <c r="BC1143" s="609">
        <f t="shared" si="386"/>
        <v>23267.82</v>
      </c>
      <c r="BD1143" s="609">
        <f t="shared" si="386"/>
        <v>21459.129999999997</v>
      </c>
      <c r="BE1143" s="799">
        <f t="shared" si="374"/>
        <v>92.22664607169901</v>
      </c>
      <c r="BF1143" s="818">
        <f>SUM(BF842+BF859+BF874+BF891)</f>
        <v>7270</v>
      </c>
      <c r="BG1143" s="609">
        <f>SUM(BG842+BG859+BG874+BG891)</f>
        <v>7520</v>
      </c>
      <c r="BH1143" s="609">
        <f>SUM(BH842+BH859+BH874+BH891)</f>
        <v>7520</v>
      </c>
    </row>
    <row r="1144" spans="1:60" s="19" customFormat="1" ht="15.75" customHeight="1">
      <c r="A1144" s="94"/>
      <c r="B1144" s="94"/>
      <c r="C1144" s="94"/>
      <c r="E1144" s="929" t="s">
        <v>639</v>
      </c>
      <c r="F1144" s="930"/>
      <c r="G1144" s="930"/>
      <c r="H1144" s="930"/>
      <c r="I1144" s="930"/>
      <c r="J1144" s="930"/>
      <c r="K1144" s="930"/>
      <c r="L1144" s="930"/>
      <c r="M1144" s="930"/>
      <c r="N1144" s="930"/>
      <c r="O1144" s="930"/>
      <c r="P1144" s="930"/>
      <c r="Q1144" s="931"/>
      <c r="R1144" s="452"/>
      <c r="S1144" s="452"/>
      <c r="T1144" s="452"/>
      <c r="U1144" s="452"/>
      <c r="V1144" s="452"/>
      <c r="W1144" s="452"/>
      <c r="X1144" s="452"/>
      <c r="Y1144" s="452"/>
      <c r="Z1144" s="452"/>
      <c r="AA1144" s="452"/>
      <c r="AB1144" s="452"/>
      <c r="AC1144" s="452"/>
      <c r="AD1144" s="452"/>
      <c r="AE1144" s="452"/>
      <c r="AF1144" s="452"/>
      <c r="AG1144" s="452"/>
      <c r="AH1144" s="452"/>
      <c r="AI1144" s="103">
        <f aca="true" t="shared" si="387" ref="AI1144:AV1144">SUM(AI917+AI937+AI953+AI965+AI980+AI993+AI1045)</f>
        <v>23160.63</v>
      </c>
      <c r="AJ1144" s="103" t="e">
        <f t="shared" si="387"/>
        <v>#REF!</v>
      </c>
      <c r="AK1144" s="103">
        <f t="shared" si="387"/>
        <v>29204</v>
      </c>
      <c r="AL1144" s="103">
        <f t="shared" si="387"/>
        <v>28062.72</v>
      </c>
      <c r="AM1144" s="103">
        <f t="shared" si="387"/>
        <v>21999</v>
      </c>
      <c r="AN1144" s="103">
        <f t="shared" si="387"/>
        <v>22849</v>
      </c>
      <c r="AO1144" s="103">
        <f t="shared" si="387"/>
        <v>23149</v>
      </c>
      <c r="AP1144" s="103">
        <f t="shared" si="387"/>
        <v>23149</v>
      </c>
      <c r="AQ1144" s="103">
        <f t="shared" si="387"/>
        <v>23846</v>
      </c>
      <c r="AR1144" s="456">
        <f t="shared" si="387"/>
        <v>26091</v>
      </c>
      <c r="AS1144" s="103">
        <f t="shared" si="387"/>
        <v>21829.289999999997</v>
      </c>
      <c r="AT1144" s="103">
        <f t="shared" si="387"/>
        <v>23541</v>
      </c>
      <c r="AU1144" s="609">
        <f t="shared" si="387"/>
        <v>17502.22</v>
      </c>
      <c r="AV1144" s="103">
        <f t="shared" si="387"/>
        <v>8089.42</v>
      </c>
      <c r="AW1144" s="103"/>
      <c r="AX1144" s="103">
        <f aca="true" t="shared" si="388" ref="AX1144:BD1144">SUM(AX917+AX937+AX953+AX965+AX980+AX993+AX1045)</f>
        <v>5937.84</v>
      </c>
      <c r="AY1144" s="609">
        <f t="shared" si="388"/>
        <v>7270</v>
      </c>
      <c r="AZ1144" s="618">
        <f t="shared" si="388"/>
        <v>7020</v>
      </c>
      <c r="BA1144" s="103">
        <f t="shared" si="388"/>
        <v>7270</v>
      </c>
      <c r="BB1144" s="103">
        <f t="shared" si="388"/>
        <v>7270</v>
      </c>
      <c r="BC1144" s="609">
        <f t="shared" si="388"/>
        <v>11543</v>
      </c>
      <c r="BD1144" s="609">
        <f t="shared" si="388"/>
        <v>8190.26</v>
      </c>
      <c r="BE1144" s="799">
        <f t="shared" si="374"/>
        <v>70.95434462444771</v>
      </c>
      <c r="BF1144" s="818">
        <f>SUM(BF917+BF937+BF953+BF965+BF980+BF993+BF1045)</f>
        <v>9620</v>
      </c>
      <c r="BG1144" s="609">
        <f>SUM(BG917+BG937+BG953+BG965+BG980+BG993+BG1045)</f>
        <v>10270</v>
      </c>
      <c r="BH1144" s="609">
        <f>SUM(BH917+BH937+BH953+BH965+BH980+BH993+BH1045)</f>
        <v>10270</v>
      </c>
    </row>
    <row r="1145" spans="1:60" s="419" customFormat="1" ht="16.5" thickBot="1">
      <c r="A1145" s="94"/>
      <c r="B1145" s="94"/>
      <c r="C1145" s="94"/>
      <c r="D1145" s="19"/>
      <c r="E1145" s="991" t="s">
        <v>640</v>
      </c>
      <c r="F1145" s="992"/>
      <c r="G1145" s="992"/>
      <c r="H1145" s="992"/>
      <c r="I1145" s="992"/>
      <c r="J1145" s="992"/>
      <c r="K1145" s="992"/>
      <c r="L1145" s="992"/>
      <c r="M1145" s="992"/>
      <c r="N1145" s="992"/>
      <c r="O1145" s="992"/>
      <c r="P1145" s="992"/>
      <c r="Q1145" s="993"/>
      <c r="R1145" s="452"/>
      <c r="S1145" s="452"/>
      <c r="T1145" s="452"/>
      <c r="U1145" s="452"/>
      <c r="V1145" s="452"/>
      <c r="W1145" s="452"/>
      <c r="X1145" s="452"/>
      <c r="Y1145" s="452"/>
      <c r="Z1145" s="452"/>
      <c r="AA1145" s="452"/>
      <c r="AB1145" s="452"/>
      <c r="AC1145" s="452"/>
      <c r="AD1145" s="452"/>
      <c r="AE1145" s="452"/>
      <c r="AF1145" s="452"/>
      <c r="AG1145" s="452"/>
      <c r="AH1145" s="452"/>
      <c r="AI1145" s="459">
        <f aca="true" t="shared" si="389" ref="AI1145:AV1145">SUM(AI1084+AI1101+AI1122)</f>
        <v>15724.880000000001</v>
      </c>
      <c r="AJ1145" s="459">
        <f t="shared" si="389"/>
        <v>22293</v>
      </c>
      <c r="AK1145" s="459">
        <f t="shared" si="389"/>
        <v>7719</v>
      </c>
      <c r="AL1145" s="459">
        <f t="shared" si="389"/>
        <v>21070.28</v>
      </c>
      <c r="AM1145" s="459">
        <f t="shared" si="389"/>
        <v>7600</v>
      </c>
      <c r="AN1145" s="459">
        <f t="shared" si="389"/>
        <v>9059</v>
      </c>
      <c r="AO1145" s="459">
        <f t="shared" si="389"/>
        <v>9762</v>
      </c>
      <c r="AP1145" s="459">
        <f t="shared" si="389"/>
        <v>9780</v>
      </c>
      <c r="AQ1145" s="459">
        <f t="shared" si="389"/>
        <v>12297</v>
      </c>
      <c r="AR1145" s="460">
        <f t="shared" si="389"/>
        <v>11587</v>
      </c>
      <c r="AS1145" s="459">
        <f t="shared" si="389"/>
        <v>11554.95</v>
      </c>
      <c r="AT1145" s="459">
        <f t="shared" si="389"/>
        <v>13229</v>
      </c>
      <c r="AU1145" s="610">
        <f t="shared" si="389"/>
        <v>14824.71</v>
      </c>
      <c r="AV1145" s="459">
        <f t="shared" si="389"/>
        <v>32766.770000000004</v>
      </c>
      <c r="AW1145" s="459"/>
      <c r="AX1145" s="459">
        <f>SUM(AX1084+AX1101+AX1122)</f>
        <v>16820.93</v>
      </c>
      <c r="AY1145" s="610">
        <f>SUM(AY1084+AY1101+AY1122)</f>
        <v>34656</v>
      </c>
      <c r="AZ1145" s="619">
        <f>SUM(AZ1084+AZ1101+AZ1122)</f>
        <v>34460</v>
      </c>
      <c r="BA1145" s="459">
        <f>SUM(BA1084+BA1122)</f>
        <v>33966</v>
      </c>
      <c r="BB1145" s="459">
        <f>SUM(BB1084+BB1122)</f>
        <v>13075</v>
      </c>
      <c r="BC1145" s="610">
        <f>SUM(BC1084+BC1122)</f>
        <v>35390</v>
      </c>
      <c r="BD1145" s="610">
        <f>SUM(BD1084+BD1122)</f>
        <v>25350.769999999997</v>
      </c>
      <c r="BE1145" s="799">
        <f t="shared" si="374"/>
        <v>71.63257982480926</v>
      </c>
      <c r="BF1145" s="819">
        <f>SUM(BF1084+BF1122)</f>
        <v>33199</v>
      </c>
      <c r="BG1145" s="610">
        <f>SUM(BG1084+BG1122)</f>
        <v>13100</v>
      </c>
      <c r="BH1145" s="610">
        <f>SUM(BH1084+BH1122)</f>
        <v>13258</v>
      </c>
    </row>
    <row r="1146" spans="1:60" s="19" customFormat="1" ht="15.75" customHeight="1" thickBot="1">
      <c r="A1146" s="443">
        <v>124</v>
      </c>
      <c r="B1146" s="444"/>
      <c r="C1146" s="445"/>
      <c r="D1146" s="446"/>
      <c r="E1146" s="988" t="s">
        <v>629</v>
      </c>
      <c r="F1146" s="989"/>
      <c r="G1146" s="989"/>
      <c r="H1146" s="989"/>
      <c r="I1146" s="989"/>
      <c r="J1146" s="989"/>
      <c r="K1146" s="989"/>
      <c r="L1146" s="989"/>
      <c r="M1146" s="989"/>
      <c r="N1146" s="989"/>
      <c r="O1146" s="989"/>
      <c r="P1146" s="989"/>
      <c r="Q1146" s="990"/>
      <c r="R1146" s="458" t="e">
        <f aca="true" t="shared" si="390" ref="R1146:AC1146">SUM(R1129:R1134)</f>
        <v>#REF!</v>
      </c>
      <c r="S1146" s="447" t="e">
        <f t="shared" si="390"/>
        <v>#REF!</v>
      </c>
      <c r="T1146" s="447" t="e">
        <f t="shared" si="390"/>
        <v>#REF!</v>
      </c>
      <c r="U1146" s="447" t="e">
        <f t="shared" si="390"/>
        <v>#REF!</v>
      </c>
      <c r="V1146" s="448" t="e">
        <f t="shared" si="390"/>
        <v>#REF!</v>
      </c>
      <c r="W1146" s="449" t="e">
        <f t="shared" si="390"/>
        <v>#REF!</v>
      </c>
      <c r="X1146" s="449" t="e">
        <f t="shared" si="390"/>
        <v>#REF!</v>
      </c>
      <c r="Y1146" s="449" t="e">
        <f t="shared" si="390"/>
        <v>#REF!</v>
      </c>
      <c r="Z1146" s="449" t="e">
        <f t="shared" si="390"/>
        <v>#REF!</v>
      </c>
      <c r="AA1146" s="449" t="e">
        <f t="shared" si="390"/>
        <v>#REF!</v>
      </c>
      <c r="AB1146" s="449" t="e">
        <f t="shared" si="390"/>
        <v>#REF!</v>
      </c>
      <c r="AC1146" s="450">
        <f t="shared" si="390"/>
        <v>0</v>
      </c>
      <c r="AD1146" s="451"/>
      <c r="AE1146" s="451"/>
      <c r="AF1146" s="451"/>
      <c r="AG1146" s="449" t="e">
        <f>SUM(AG1129:AG1134)</f>
        <v>#REF!</v>
      </c>
      <c r="AH1146" s="453" t="e">
        <f>SUM(AH1129:AH1134)</f>
        <v>#REF!</v>
      </c>
      <c r="AI1146" s="462" t="e">
        <f>SUM(AI1136:AI1145)</f>
        <v>#REF!</v>
      </c>
      <c r="AJ1146" s="463"/>
      <c r="AK1146" s="465"/>
      <c r="AL1146" s="467">
        <f aca="true" t="shared" si="391" ref="AL1146:AZ1146">SUM(AL1136:AL1145)</f>
        <v>526503.36</v>
      </c>
      <c r="AM1146" s="466" t="e">
        <f t="shared" si="391"/>
        <v>#REF!</v>
      </c>
      <c r="AN1146" s="464" t="e">
        <f t="shared" si="391"/>
        <v>#REF!</v>
      </c>
      <c r="AO1146" s="468" t="e">
        <f t="shared" si="391"/>
        <v>#REF!</v>
      </c>
      <c r="AP1146" s="467" t="e">
        <f t="shared" si="391"/>
        <v>#REF!</v>
      </c>
      <c r="AQ1146" s="467" t="e">
        <f>SUM(AQ1136:AQ1145)</f>
        <v>#REF!</v>
      </c>
      <c r="AR1146" s="469" t="e">
        <f t="shared" si="391"/>
        <v>#REF!</v>
      </c>
      <c r="AS1146" s="466">
        <f>SUM(AS1136:AS1145)</f>
        <v>528599.92</v>
      </c>
      <c r="AT1146" s="467">
        <f t="shared" si="391"/>
        <v>570757</v>
      </c>
      <c r="AU1146" s="806">
        <f>SUM(AU1136:AU1145)</f>
        <v>624424.2099999998</v>
      </c>
      <c r="AV1146" s="806">
        <f t="shared" si="391"/>
        <v>582303.93</v>
      </c>
      <c r="AW1146" s="806"/>
      <c r="AX1146" s="806">
        <f>SUM(AX1136:AX1145)</f>
        <v>337615.46</v>
      </c>
      <c r="AY1146" s="806">
        <f>SUM(AY1136:AY1145)</f>
        <v>633813</v>
      </c>
      <c r="AZ1146" s="806">
        <f t="shared" si="391"/>
        <v>579269</v>
      </c>
      <c r="BA1146" s="806">
        <f>SUM(BA1136:BA1145)</f>
        <v>641013</v>
      </c>
      <c r="BB1146" s="806">
        <f>SUM(BB1136:BB1145)</f>
        <v>641013</v>
      </c>
      <c r="BC1146" s="806">
        <f>SUM(BC1136:BC1145)</f>
        <v>656753.16</v>
      </c>
      <c r="BD1146" s="806">
        <f>SUM(BD1136:BD1145)</f>
        <v>468747.66000000003</v>
      </c>
      <c r="BE1146" s="807">
        <f t="shared" si="374"/>
        <v>71.3734913738367</v>
      </c>
      <c r="BF1146" s="806">
        <f>SUM(BF1136:BF1145)</f>
        <v>630374</v>
      </c>
      <c r="BG1146" s="806">
        <f>SUM(BG1136:BG1145)</f>
        <v>616252</v>
      </c>
      <c r="BH1146" s="806">
        <f>SUM(BH1136:BH1145)</f>
        <v>616248</v>
      </c>
    </row>
    <row r="1147" spans="1:60" s="19" customFormat="1" ht="15.75" customHeight="1">
      <c r="A1147" s="94"/>
      <c r="B1147" s="94"/>
      <c r="C1147" s="94"/>
      <c r="E1147" s="929" t="s">
        <v>631</v>
      </c>
      <c r="F1147" s="930"/>
      <c r="G1147" s="930"/>
      <c r="H1147" s="930"/>
      <c r="I1147" s="930"/>
      <c r="J1147" s="930"/>
      <c r="K1147" s="930"/>
      <c r="L1147" s="930"/>
      <c r="M1147" s="930"/>
      <c r="N1147" s="930"/>
      <c r="O1147" s="930"/>
      <c r="P1147" s="930"/>
      <c r="Q1147" s="931"/>
      <c r="R1147" s="452"/>
      <c r="S1147" s="452"/>
      <c r="T1147" s="452"/>
      <c r="U1147" s="452"/>
      <c r="V1147" s="452"/>
      <c r="W1147" s="452"/>
      <c r="X1147" s="452"/>
      <c r="Y1147" s="452"/>
      <c r="Z1147" s="452"/>
      <c r="AA1147" s="452"/>
      <c r="AB1147" s="452"/>
      <c r="AC1147" s="452"/>
      <c r="AD1147" s="452"/>
      <c r="AE1147" s="452"/>
      <c r="AF1147" s="452"/>
      <c r="AG1147" s="452"/>
      <c r="AH1147" s="452"/>
      <c r="AI1147" s="425">
        <f aca="true" t="shared" si="392" ref="AI1147:AV1147">SUM(AI131+AI145+AI221)</f>
        <v>51101.92</v>
      </c>
      <c r="AJ1147" s="425">
        <f t="shared" si="392"/>
        <v>279100</v>
      </c>
      <c r="AK1147" s="425">
        <f t="shared" si="392"/>
        <v>20007</v>
      </c>
      <c r="AL1147" s="425">
        <f t="shared" si="392"/>
        <v>17506.45</v>
      </c>
      <c r="AM1147" s="425">
        <f t="shared" si="392"/>
        <v>77960</v>
      </c>
      <c r="AN1147" s="425">
        <f t="shared" si="392"/>
        <v>84460</v>
      </c>
      <c r="AO1147" s="425">
        <f t="shared" si="392"/>
        <v>118460</v>
      </c>
      <c r="AP1147" s="425">
        <f t="shared" si="392"/>
        <v>109084</v>
      </c>
      <c r="AQ1147" s="425">
        <f t="shared" si="392"/>
        <v>59300</v>
      </c>
      <c r="AR1147" s="461">
        <f t="shared" si="392"/>
        <v>15000</v>
      </c>
      <c r="AS1147" s="425">
        <f t="shared" si="392"/>
        <v>49476</v>
      </c>
      <c r="AT1147" s="425">
        <f t="shared" si="392"/>
        <v>68400</v>
      </c>
      <c r="AU1147" s="425">
        <f t="shared" si="392"/>
        <v>88945.94</v>
      </c>
      <c r="AV1147" s="425">
        <f t="shared" si="392"/>
        <v>63280</v>
      </c>
      <c r="AW1147" s="425"/>
      <c r="AX1147" s="425">
        <f aca="true" t="shared" si="393" ref="AX1147:BD1147">SUM(AX131+AX145+AX221)</f>
        <v>19046</v>
      </c>
      <c r="AY1147" s="608">
        <f t="shared" si="393"/>
        <v>0</v>
      </c>
      <c r="AZ1147" s="617">
        <f t="shared" si="393"/>
        <v>0</v>
      </c>
      <c r="BA1147" s="425">
        <f t="shared" si="393"/>
        <v>0</v>
      </c>
      <c r="BB1147" s="425">
        <f t="shared" si="393"/>
        <v>0</v>
      </c>
      <c r="BC1147" s="608">
        <f t="shared" si="393"/>
        <v>138854</v>
      </c>
      <c r="BD1147" s="608">
        <f t="shared" si="393"/>
        <v>1566</v>
      </c>
      <c r="BE1147" s="799">
        <f t="shared" si="374"/>
        <v>1.1278033041900126</v>
      </c>
      <c r="BF1147" s="817">
        <f>SUM(BF131+BF145+BF221)</f>
        <v>0</v>
      </c>
      <c r="BG1147" s="608">
        <f>SUM(BG131+BG145+BG221)</f>
        <v>3000</v>
      </c>
      <c r="BH1147" s="608">
        <f>SUM(BH131+BH145+BH221)</f>
        <v>1000</v>
      </c>
    </row>
    <row r="1148" spans="1:60" s="19" customFormat="1" ht="15.75" customHeight="1">
      <c r="A1148" s="94"/>
      <c r="B1148" s="94"/>
      <c r="C1148" s="94"/>
      <c r="E1148" s="929" t="s">
        <v>632</v>
      </c>
      <c r="F1148" s="930"/>
      <c r="G1148" s="930"/>
      <c r="H1148" s="930"/>
      <c r="I1148" s="930"/>
      <c r="J1148" s="930"/>
      <c r="K1148" s="930"/>
      <c r="L1148" s="930"/>
      <c r="M1148" s="930"/>
      <c r="N1148" s="930"/>
      <c r="O1148" s="930"/>
      <c r="P1148" s="930"/>
      <c r="Q1148" s="931"/>
      <c r="R1148" s="452"/>
      <c r="S1148" s="452"/>
      <c r="T1148" s="452"/>
      <c r="U1148" s="452"/>
      <c r="V1148" s="452"/>
      <c r="W1148" s="452"/>
      <c r="X1148" s="452"/>
      <c r="Y1148" s="452"/>
      <c r="Z1148" s="452"/>
      <c r="AA1148" s="452"/>
      <c r="AB1148" s="452"/>
      <c r="AC1148" s="452"/>
      <c r="AD1148" s="452"/>
      <c r="AE1148" s="452"/>
      <c r="AF1148" s="452"/>
      <c r="AG1148" s="452"/>
      <c r="AH1148" s="452"/>
      <c r="AI1148" s="103">
        <f aca="true" t="shared" si="394" ref="AI1148:AV1148">SUM(AI252+AI263)</f>
        <v>0</v>
      </c>
      <c r="AJ1148" s="103">
        <f t="shared" si="394"/>
        <v>0</v>
      </c>
      <c r="AK1148" s="103">
        <f t="shared" si="394"/>
        <v>750</v>
      </c>
      <c r="AL1148" s="103">
        <f t="shared" si="394"/>
        <v>748.8</v>
      </c>
      <c r="AM1148" s="103">
        <f t="shared" si="394"/>
        <v>0</v>
      </c>
      <c r="AN1148" s="103">
        <f t="shared" si="394"/>
        <v>0</v>
      </c>
      <c r="AO1148" s="103">
        <f t="shared" si="394"/>
        <v>0</v>
      </c>
      <c r="AP1148" s="103">
        <f t="shared" si="394"/>
        <v>0</v>
      </c>
      <c r="AQ1148" s="103">
        <f t="shared" si="394"/>
        <v>0</v>
      </c>
      <c r="AR1148" s="456">
        <f t="shared" si="394"/>
        <v>0</v>
      </c>
      <c r="AS1148" s="103">
        <f t="shared" si="394"/>
        <v>0</v>
      </c>
      <c r="AT1148" s="103">
        <f t="shared" si="394"/>
        <v>5000</v>
      </c>
      <c r="AU1148" s="103">
        <f t="shared" si="394"/>
        <v>77466.54</v>
      </c>
      <c r="AV1148" s="103">
        <f t="shared" si="394"/>
        <v>14511.66</v>
      </c>
      <c r="AW1148" s="103"/>
      <c r="AX1148" s="103">
        <f aca="true" t="shared" si="395" ref="AX1148:BD1148">SUM(AX252+AX263)</f>
        <v>14162.11</v>
      </c>
      <c r="AY1148" s="609">
        <f t="shared" si="395"/>
        <v>0</v>
      </c>
      <c r="AZ1148" s="618">
        <f t="shared" si="395"/>
        <v>0</v>
      </c>
      <c r="BA1148" s="103">
        <f t="shared" si="395"/>
        <v>0</v>
      </c>
      <c r="BB1148" s="103">
        <f t="shared" si="395"/>
        <v>0</v>
      </c>
      <c r="BC1148" s="609">
        <f t="shared" si="395"/>
        <v>0</v>
      </c>
      <c r="BD1148" s="609">
        <f t="shared" si="395"/>
        <v>0</v>
      </c>
      <c r="BE1148" s="799"/>
      <c r="BF1148" s="818">
        <f>SUM(BF252+BF263)</f>
        <v>0</v>
      </c>
      <c r="BG1148" s="609">
        <f>SUM(BG252+BG263)</f>
        <v>0</v>
      </c>
      <c r="BH1148" s="609">
        <f>SUM(BH252+BH263)</f>
        <v>0</v>
      </c>
    </row>
    <row r="1149" spans="1:60" s="19" customFormat="1" ht="15.75" customHeight="1">
      <c r="A1149" s="94"/>
      <c r="B1149" s="94"/>
      <c r="C1149" s="94"/>
      <c r="E1149" s="929" t="s">
        <v>633</v>
      </c>
      <c r="F1149" s="930"/>
      <c r="G1149" s="930"/>
      <c r="H1149" s="930"/>
      <c r="I1149" s="930"/>
      <c r="J1149" s="930"/>
      <c r="K1149" s="930"/>
      <c r="L1149" s="930"/>
      <c r="M1149" s="930"/>
      <c r="N1149" s="930"/>
      <c r="O1149" s="930"/>
      <c r="P1149" s="930"/>
      <c r="Q1149" s="931"/>
      <c r="R1149" s="452"/>
      <c r="S1149" s="452"/>
      <c r="T1149" s="452"/>
      <c r="U1149" s="452"/>
      <c r="V1149" s="452"/>
      <c r="W1149" s="452"/>
      <c r="X1149" s="452"/>
      <c r="Y1149" s="452"/>
      <c r="Z1149" s="452"/>
      <c r="AA1149" s="452"/>
      <c r="AB1149" s="452"/>
      <c r="AC1149" s="452"/>
      <c r="AD1149" s="452"/>
      <c r="AE1149" s="452"/>
      <c r="AF1149" s="452"/>
      <c r="AG1149" s="452"/>
      <c r="AH1149" s="452"/>
      <c r="AI1149" s="103">
        <f aca="true" t="shared" si="396" ref="AI1149:AV1149">SUM(AI419)</f>
        <v>0</v>
      </c>
      <c r="AJ1149" s="103">
        <f t="shared" si="396"/>
        <v>0</v>
      </c>
      <c r="AK1149" s="103">
        <f t="shared" si="396"/>
        <v>8075</v>
      </c>
      <c r="AL1149" s="103">
        <f t="shared" si="396"/>
        <v>8075.1</v>
      </c>
      <c r="AM1149" s="103">
        <f t="shared" si="396"/>
        <v>0</v>
      </c>
      <c r="AN1149" s="103">
        <f t="shared" si="396"/>
        <v>0</v>
      </c>
      <c r="AO1149" s="103">
        <f t="shared" si="396"/>
        <v>0</v>
      </c>
      <c r="AP1149" s="103">
        <f t="shared" si="396"/>
        <v>0</v>
      </c>
      <c r="AQ1149" s="103">
        <f t="shared" si="396"/>
        <v>0</v>
      </c>
      <c r="AR1149" s="456">
        <f t="shared" si="396"/>
        <v>0</v>
      </c>
      <c r="AS1149" s="103">
        <f t="shared" si="396"/>
        <v>0</v>
      </c>
      <c r="AT1149" s="103">
        <f t="shared" si="396"/>
        <v>0</v>
      </c>
      <c r="AU1149" s="103">
        <f t="shared" si="396"/>
        <v>0</v>
      </c>
      <c r="AV1149" s="103">
        <f t="shared" si="396"/>
        <v>0</v>
      </c>
      <c r="AW1149" s="103"/>
      <c r="AX1149" s="103">
        <f aca="true" t="shared" si="397" ref="AX1149:BD1149">SUM(AX419)</f>
        <v>0</v>
      </c>
      <c r="AY1149" s="609">
        <f t="shared" si="397"/>
        <v>0</v>
      </c>
      <c r="AZ1149" s="618">
        <f t="shared" si="397"/>
        <v>0</v>
      </c>
      <c r="BA1149" s="103">
        <f t="shared" si="397"/>
        <v>0</v>
      </c>
      <c r="BB1149" s="103">
        <f t="shared" si="397"/>
        <v>0</v>
      </c>
      <c r="BC1149" s="609">
        <f t="shared" si="397"/>
        <v>0</v>
      </c>
      <c r="BD1149" s="609">
        <f t="shared" si="397"/>
        <v>0</v>
      </c>
      <c r="BE1149" s="799"/>
      <c r="BF1149" s="818">
        <f>SUM(BF419)</f>
        <v>0</v>
      </c>
      <c r="BG1149" s="609">
        <f>SUM(BG419)</f>
        <v>0</v>
      </c>
      <c r="BH1149" s="609">
        <f>SUM(BH419)</f>
        <v>0</v>
      </c>
    </row>
    <row r="1150" spans="1:60" s="19" customFormat="1" ht="15.75" customHeight="1">
      <c r="A1150" s="94"/>
      <c r="B1150" s="94"/>
      <c r="C1150" s="94"/>
      <c r="E1150" s="929" t="s">
        <v>634</v>
      </c>
      <c r="F1150" s="930"/>
      <c r="G1150" s="930"/>
      <c r="H1150" s="930"/>
      <c r="I1150" s="930"/>
      <c r="J1150" s="930"/>
      <c r="K1150" s="930"/>
      <c r="L1150" s="930"/>
      <c r="M1150" s="930"/>
      <c r="N1150" s="930"/>
      <c r="O1150" s="930"/>
      <c r="P1150" s="930"/>
      <c r="Q1150" s="931"/>
      <c r="R1150" s="452"/>
      <c r="S1150" s="452"/>
      <c r="T1150" s="452"/>
      <c r="U1150" s="452"/>
      <c r="V1150" s="452"/>
      <c r="W1150" s="452"/>
      <c r="X1150" s="452"/>
      <c r="Y1150" s="452"/>
      <c r="Z1150" s="452"/>
      <c r="AA1150" s="452"/>
      <c r="AB1150" s="452"/>
      <c r="AC1150" s="452"/>
      <c r="AD1150" s="452"/>
      <c r="AE1150" s="452"/>
      <c r="AF1150" s="452"/>
      <c r="AG1150" s="452"/>
      <c r="AH1150" s="452"/>
      <c r="AI1150" s="103">
        <f aca="true" t="shared" si="398" ref="AI1150:AV1150">SUM(AI510+AI544)</f>
        <v>0</v>
      </c>
      <c r="AJ1150" s="103">
        <f t="shared" si="398"/>
        <v>0</v>
      </c>
      <c r="AK1150" s="103">
        <f t="shared" si="398"/>
        <v>0</v>
      </c>
      <c r="AL1150" s="103">
        <f t="shared" si="398"/>
        <v>0</v>
      </c>
      <c r="AM1150" s="103">
        <f t="shared" si="398"/>
        <v>12000</v>
      </c>
      <c r="AN1150" s="103">
        <f t="shared" si="398"/>
        <v>12000</v>
      </c>
      <c r="AO1150" s="103">
        <f t="shared" si="398"/>
        <v>10000</v>
      </c>
      <c r="AP1150" s="103">
        <f t="shared" si="398"/>
        <v>14382</v>
      </c>
      <c r="AQ1150" s="103">
        <f t="shared" si="398"/>
        <v>14382</v>
      </c>
      <c r="AR1150" s="456">
        <f t="shared" si="398"/>
        <v>0</v>
      </c>
      <c r="AS1150" s="103">
        <f t="shared" si="398"/>
        <v>14379.88</v>
      </c>
      <c r="AT1150" s="103">
        <f t="shared" si="398"/>
        <v>0</v>
      </c>
      <c r="AU1150" s="103">
        <f t="shared" si="398"/>
        <v>0</v>
      </c>
      <c r="AV1150" s="103">
        <f t="shared" si="398"/>
        <v>282</v>
      </c>
      <c r="AW1150" s="103"/>
      <c r="AX1150" s="103">
        <f aca="true" t="shared" si="399" ref="AX1150:BD1150">SUM(AX510+AX544)</f>
        <v>0</v>
      </c>
      <c r="AY1150" s="609">
        <f t="shared" si="399"/>
        <v>1300</v>
      </c>
      <c r="AZ1150" s="618">
        <f t="shared" si="399"/>
        <v>0</v>
      </c>
      <c r="BA1150" s="103">
        <f t="shared" si="399"/>
        <v>1300</v>
      </c>
      <c r="BB1150" s="103">
        <f t="shared" si="399"/>
        <v>1300</v>
      </c>
      <c r="BC1150" s="609">
        <f t="shared" si="399"/>
        <v>2625.63</v>
      </c>
      <c r="BD1150" s="609">
        <f t="shared" si="399"/>
        <v>1445.63</v>
      </c>
      <c r="BE1150" s="799">
        <f t="shared" si="374"/>
        <v>55.05840503041175</v>
      </c>
      <c r="BF1150" s="818">
        <f>SUM(BF510+BF544)</f>
        <v>27588.84</v>
      </c>
      <c r="BG1150" s="609">
        <f>SUM(BG510+BG544)</f>
        <v>0</v>
      </c>
      <c r="BH1150" s="609">
        <f>SUM(BH510+BH544)</f>
        <v>0</v>
      </c>
    </row>
    <row r="1151" spans="1:60" s="19" customFormat="1" ht="15.75" customHeight="1">
      <c r="A1151" s="94"/>
      <c r="B1151" s="94"/>
      <c r="C1151" s="94"/>
      <c r="E1151" s="929" t="s">
        <v>635</v>
      </c>
      <c r="F1151" s="930"/>
      <c r="G1151" s="930"/>
      <c r="H1151" s="930"/>
      <c r="I1151" s="930"/>
      <c r="J1151" s="930"/>
      <c r="K1151" s="930"/>
      <c r="L1151" s="930"/>
      <c r="M1151" s="930"/>
      <c r="N1151" s="930"/>
      <c r="O1151" s="930"/>
      <c r="P1151" s="930"/>
      <c r="Q1151" s="931"/>
      <c r="R1151" s="452"/>
      <c r="S1151" s="452"/>
      <c r="T1151" s="452"/>
      <c r="U1151" s="452"/>
      <c r="V1151" s="452"/>
      <c r="W1151" s="452"/>
      <c r="X1151" s="452"/>
      <c r="Y1151" s="452"/>
      <c r="Z1151" s="452"/>
      <c r="AA1151" s="452"/>
      <c r="AB1151" s="452"/>
      <c r="AC1151" s="452"/>
      <c r="AD1151" s="452"/>
      <c r="AE1151" s="452"/>
      <c r="AF1151" s="452"/>
      <c r="AG1151" s="452"/>
      <c r="AH1151" s="452"/>
      <c r="AI1151" s="103">
        <f aca="true" t="shared" si="400" ref="AI1151:AV1151">SUM(AI580)</f>
        <v>17640.81</v>
      </c>
      <c r="AJ1151" s="103">
        <f t="shared" si="400"/>
        <v>0</v>
      </c>
      <c r="AK1151" s="103">
        <f t="shared" si="400"/>
        <v>0</v>
      </c>
      <c r="AL1151" s="103">
        <f t="shared" si="400"/>
        <v>0</v>
      </c>
      <c r="AM1151" s="103">
        <f t="shared" si="400"/>
        <v>5000</v>
      </c>
      <c r="AN1151" s="103">
        <f t="shared" si="400"/>
        <v>5000</v>
      </c>
      <c r="AO1151" s="103">
        <f t="shared" si="400"/>
        <v>5000</v>
      </c>
      <c r="AP1151" s="103">
        <f t="shared" si="400"/>
        <v>5000</v>
      </c>
      <c r="AQ1151" s="103">
        <f t="shared" si="400"/>
        <v>0</v>
      </c>
      <c r="AR1151" s="456">
        <f t="shared" si="400"/>
        <v>0</v>
      </c>
      <c r="AS1151" s="103">
        <f t="shared" si="400"/>
        <v>0</v>
      </c>
      <c r="AT1151" s="103">
        <f t="shared" si="400"/>
        <v>0</v>
      </c>
      <c r="AU1151" s="103">
        <f t="shared" si="400"/>
        <v>0</v>
      </c>
      <c r="AV1151" s="103">
        <f t="shared" si="400"/>
        <v>0</v>
      </c>
      <c r="AW1151" s="103"/>
      <c r="AX1151" s="103">
        <f aca="true" t="shared" si="401" ref="AX1151:BD1151">SUM(AX580)</f>
        <v>0</v>
      </c>
      <c r="AY1151" s="609">
        <f t="shared" si="401"/>
        <v>0</v>
      </c>
      <c r="AZ1151" s="618">
        <f t="shared" si="401"/>
        <v>0</v>
      </c>
      <c r="BA1151" s="103">
        <f t="shared" si="401"/>
        <v>0</v>
      </c>
      <c r="BB1151" s="103">
        <f t="shared" si="401"/>
        <v>0</v>
      </c>
      <c r="BC1151" s="609">
        <f t="shared" si="401"/>
        <v>0</v>
      </c>
      <c r="BD1151" s="609">
        <f t="shared" si="401"/>
        <v>0</v>
      </c>
      <c r="BE1151" s="799"/>
      <c r="BF1151" s="818">
        <f>SUM(BF567)</f>
        <v>0</v>
      </c>
      <c r="BG1151" s="609">
        <f>SUM(BG580)</f>
        <v>0</v>
      </c>
      <c r="BH1151" s="609">
        <f>SUM(BH580)</f>
        <v>0</v>
      </c>
    </row>
    <row r="1152" spans="1:60" s="19" customFormat="1" ht="15.75" customHeight="1">
      <c r="A1152" s="94"/>
      <c r="B1152" s="94"/>
      <c r="C1152" s="94"/>
      <c r="E1152" s="929" t="s">
        <v>636</v>
      </c>
      <c r="F1152" s="930"/>
      <c r="G1152" s="930"/>
      <c r="H1152" s="930"/>
      <c r="I1152" s="930"/>
      <c r="J1152" s="930"/>
      <c r="K1152" s="930"/>
      <c r="L1152" s="930"/>
      <c r="M1152" s="930"/>
      <c r="N1152" s="930"/>
      <c r="O1152" s="930"/>
      <c r="P1152" s="930"/>
      <c r="Q1152" s="931"/>
      <c r="R1152" s="452"/>
      <c r="S1152" s="452"/>
      <c r="T1152" s="452"/>
      <c r="U1152" s="452"/>
      <c r="V1152" s="452"/>
      <c r="W1152" s="452"/>
      <c r="X1152" s="452"/>
      <c r="Y1152" s="452"/>
      <c r="Z1152" s="452"/>
      <c r="AA1152" s="452"/>
      <c r="AB1152" s="452"/>
      <c r="AC1152" s="452"/>
      <c r="AD1152" s="452"/>
      <c r="AE1152" s="452"/>
      <c r="AF1152" s="452"/>
      <c r="AG1152" s="452"/>
      <c r="AH1152" s="452"/>
      <c r="AI1152" s="103">
        <f aca="true" t="shared" si="402" ref="AI1152:AV1152">SUM(AI610+AI626)</f>
        <v>0</v>
      </c>
      <c r="AJ1152" s="103">
        <f t="shared" si="402"/>
        <v>0</v>
      </c>
      <c r="AK1152" s="103">
        <f t="shared" si="402"/>
        <v>0</v>
      </c>
      <c r="AL1152" s="103">
        <f t="shared" si="402"/>
        <v>0</v>
      </c>
      <c r="AM1152" s="103">
        <f t="shared" si="402"/>
        <v>0</v>
      </c>
      <c r="AN1152" s="103">
        <f t="shared" si="402"/>
        <v>1400</v>
      </c>
      <c r="AO1152" s="103">
        <f t="shared" si="402"/>
        <v>1400</v>
      </c>
      <c r="AP1152" s="103">
        <f t="shared" si="402"/>
        <v>81400</v>
      </c>
      <c r="AQ1152" s="103">
        <f t="shared" si="402"/>
        <v>67170</v>
      </c>
      <c r="AR1152" s="456">
        <f t="shared" si="402"/>
        <v>10000</v>
      </c>
      <c r="AS1152" s="103">
        <f t="shared" si="402"/>
        <v>66222</v>
      </c>
      <c r="AT1152" s="103">
        <f t="shared" si="402"/>
        <v>10800</v>
      </c>
      <c r="AU1152" s="103">
        <f t="shared" si="402"/>
        <v>1980</v>
      </c>
      <c r="AV1152" s="103">
        <f t="shared" si="402"/>
        <v>0</v>
      </c>
      <c r="AW1152" s="103"/>
      <c r="AX1152" s="103">
        <f aca="true" t="shared" si="403" ref="AX1152:BD1152">SUM(AX610+AX626)</f>
        <v>0</v>
      </c>
      <c r="AY1152" s="609">
        <f t="shared" si="403"/>
        <v>0</v>
      </c>
      <c r="AZ1152" s="618">
        <f t="shared" si="403"/>
        <v>0</v>
      </c>
      <c r="BA1152" s="103">
        <f t="shared" si="403"/>
        <v>0</v>
      </c>
      <c r="BB1152" s="103">
        <f t="shared" si="403"/>
        <v>0</v>
      </c>
      <c r="BC1152" s="609">
        <f t="shared" si="403"/>
        <v>0</v>
      </c>
      <c r="BD1152" s="609">
        <f t="shared" si="403"/>
        <v>0</v>
      </c>
      <c r="BE1152" s="799"/>
      <c r="BF1152" s="818">
        <f>SUM(BF610+BF626)</f>
        <v>0</v>
      </c>
      <c r="BG1152" s="609">
        <f>SUM(BG610+BG626)</f>
        <v>0</v>
      </c>
      <c r="BH1152" s="609">
        <f>SUM(BH610+BH626)</f>
        <v>0</v>
      </c>
    </row>
    <row r="1153" spans="1:60" s="19" customFormat="1" ht="15.75" customHeight="1">
      <c r="A1153" s="94"/>
      <c r="B1153" s="94"/>
      <c r="C1153" s="94"/>
      <c r="E1153" s="929" t="s">
        <v>637</v>
      </c>
      <c r="F1153" s="930"/>
      <c r="G1153" s="930"/>
      <c r="H1153" s="930"/>
      <c r="I1153" s="930"/>
      <c r="J1153" s="930"/>
      <c r="K1153" s="930"/>
      <c r="L1153" s="930"/>
      <c r="M1153" s="930"/>
      <c r="N1153" s="930"/>
      <c r="O1153" s="930"/>
      <c r="P1153" s="930"/>
      <c r="Q1153" s="931"/>
      <c r="R1153" s="452"/>
      <c r="S1153" s="452"/>
      <c r="T1153" s="452"/>
      <c r="U1153" s="452"/>
      <c r="V1153" s="452"/>
      <c r="W1153" s="452"/>
      <c r="X1153" s="452"/>
      <c r="Y1153" s="452"/>
      <c r="Z1153" s="452"/>
      <c r="AA1153" s="452"/>
      <c r="AB1153" s="452"/>
      <c r="AC1153" s="452"/>
      <c r="AD1153" s="452"/>
      <c r="AE1153" s="452"/>
      <c r="AF1153" s="452"/>
      <c r="AG1153" s="452"/>
      <c r="AH1153" s="452"/>
      <c r="AI1153" s="103">
        <f aca="true" t="shared" si="404" ref="AI1153:AV1153">SUM(AI720+AI800)</f>
        <v>17974.45</v>
      </c>
      <c r="AJ1153" s="103">
        <f t="shared" si="404"/>
        <v>6250</v>
      </c>
      <c r="AK1153" s="103">
        <f t="shared" si="404"/>
        <v>11471</v>
      </c>
      <c r="AL1153" s="103">
        <f t="shared" si="404"/>
        <v>11470.93</v>
      </c>
      <c r="AM1153" s="103">
        <f t="shared" si="404"/>
        <v>28920</v>
      </c>
      <c r="AN1153" s="103">
        <f t="shared" si="404"/>
        <v>28920</v>
      </c>
      <c r="AO1153" s="103">
        <f t="shared" si="404"/>
        <v>31261</v>
      </c>
      <c r="AP1153" s="103">
        <f t="shared" si="404"/>
        <v>31261</v>
      </c>
      <c r="AQ1153" s="103">
        <f t="shared" si="404"/>
        <v>35261</v>
      </c>
      <c r="AR1153" s="456">
        <f t="shared" si="404"/>
        <v>3250</v>
      </c>
      <c r="AS1153" s="103">
        <f t="shared" si="404"/>
        <v>35201.05</v>
      </c>
      <c r="AT1153" s="103">
        <f t="shared" si="404"/>
        <v>3250</v>
      </c>
      <c r="AU1153" s="103">
        <f t="shared" si="404"/>
        <v>2700</v>
      </c>
      <c r="AV1153" s="103">
        <f t="shared" si="404"/>
        <v>14678</v>
      </c>
      <c r="AW1153" s="103"/>
      <c r="AX1153" s="103">
        <f aca="true" t="shared" si="405" ref="AX1153:BD1153">SUM(AX720+AX800)</f>
        <v>10680</v>
      </c>
      <c r="AY1153" s="609">
        <f t="shared" si="405"/>
        <v>0</v>
      </c>
      <c r="AZ1153" s="618">
        <f t="shared" si="405"/>
        <v>0</v>
      </c>
      <c r="BA1153" s="103">
        <f t="shared" si="405"/>
        <v>0</v>
      </c>
      <c r="BB1153" s="103">
        <f t="shared" si="405"/>
        <v>0</v>
      </c>
      <c r="BC1153" s="609">
        <f t="shared" si="405"/>
        <v>0</v>
      </c>
      <c r="BD1153" s="609">
        <f t="shared" si="405"/>
        <v>0</v>
      </c>
      <c r="BE1153" s="799"/>
      <c r="BF1153" s="818">
        <f>SUM(BF720+BF800)</f>
        <v>0</v>
      </c>
      <c r="BG1153" s="609">
        <f>SUM(BG720+BG800)</f>
        <v>0</v>
      </c>
      <c r="BH1153" s="609">
        <f>SUM(BH720+BH800)</f>
        <v>0</v>
      </c>
    </row>
    <row r="1154" spans="1:60" s="19" customFormat="1" ht="15.75" customHeight="1">
      <c r="A1154" s="94"/>
      <c r="B1154" s="94"/>
      <c r="C1154" s="94"/>
      <c r="E1154" s="929" t="s">
        <v>638</v>
      </c>
      <c r="F1154" s="930"/>
      <c r="G1154" s="930"/>
      <c r="H1154" s="930"/>
      <c r="I1154" s="930"/>
      <c r="J1154" s="930"/>
      <c r="K1154" s="930"/>
      <c r="L1154" s="930"/>
      <c r="M1154" s="930"/>
      <c r="N1154" s="930"/>
      <c r="O1154" s="930"/>
      <c r="P1154" s="930"/>
      <c r="Q1154" s="931"/>
      <c r="R1154" s="452"/>
      <c r="S1154" s="452"/>
      <c r="T1154" s="452"/>
      <c r="U1154" s="452"/>
      <c r="V1154" s="452"/>
      <c r="W1154" s="452"/>
      <c r="X1154" s="452"/>
      <c r="Y1154" s="452"/>
      <c r="Z1154" s="452"/>
      <c r="AA1154" s="452"/>
      <c r="AB1154" s="452"/>
      <c r="AC1154" s="452"/>
      <c r="AD1154" s="452"/>
      <c r="AE1154" s="452"/>
      <c r="AF1154" s="452"/>
      <c r="AG1154" s="452"/>
      <c r="AH1154" s="452"/>
      <c r="AI1154" s="103" t="e">
        <f>SUM(AI848+AI879+#REF!)</f>
        <v>#REF!</v>
      </c>
      <c r="AJ1154" s="103" t="e">
        <f>SUM(AJ848+AJ879+#REF!)</f>
        <v>#REF!</v>
      </c>
      <c r="AK1154" s="103" t="e">
        <f>SUM(AK848+AK879+#REF!)</f>
        <v>#REF!</v>
      </c>
      <c r="AL1154" s="103">
        <f>SUM(AL848+AL879)</f>
        <v>6939.72</v>
      </c>
      <c r="AM1154" s="103" t="e">
        <f>SUM(AM848+AM879+#REF!)</f>
        <v>#REF!</v>
      </c>
      <c r="AN1154" s="103" t="e">
        <f>SUM(AN848+AN879+#REF!)</f>
        <v>#REF!</v>
      </c>
      <c r="AO1154" s="103" t="e">
        <f>SUM(AO848+AO879+#REF!)</f>
        <v>#REF!</v>
      </c>
      <c r="AP1154" s="103" t="e">
        <f>SUM(AP848+AP879+#REF!)</f>
        <v>#REF!</v>
      </c>
      <c r="AQ1154" s="103" t="e">
        <f>SUM(AQ848+AQ879+#REF!)</f>
        <v>#REF!</v>
      </c>
      <c r="AR1154" s="456" t="e">
        <f>SUM(AR848+AR879+#REF!)</f>
        <v>#REF!</v>
      </c>
      <c r="AS1154" s="103">
        <f>SUM(AS848+AS879)</f>
        <v>0</v>
      </c>
      <c r="AT1154" s="103">
        <f>SUM(AT848+AT879)</f>
        <v>0</v>
      </c>
      <c r="AU1154" s="103">
        <f>SUM(AU848+AU879)</f>
        <v>0</v>
      </c>
      <c r="AV1154" s="103">
        <f>SUM(AV848+AV879)</f>
        <v>0</v>
      </c>
      <c r="AW1154" s="103"/>
      <c r="AX1154" s="103">
        <f aca="true" t="shared" si="406" ref="AX1154:BD1154">SUM(AX848+AX879)</f>
        <v>0</v>
      </c>
      <c r="AY1154" s="609">
        <f t="shared" si="406"/>
        <v>0</v>
      </c>
      <c r="AZ1154" s="103">
        <f t="shared" si="406"/>
        <v>0</v>
      </c>
      <c r="BA1154" s="103">
        <f t="shared" si="406"/>
        <v>0</v>
      </c>
      <c r="BB1154" s="103">
        <f t="shared" si="406"/>
        <v>0</v>
      </c>
      <c r="BC1154" s="609">
        <f t="shared" si="406"/>
        <v>0</v>
      </c>
      <c r="BD1154" s="609">
        <f t="shared" si="406"/>
        <v>0</v>
      </c>
      <c r="BE1154" s="799"/>
      <c r="BF1154" s="818">
        <f>SUM(BF848+BF879)</f>
        <v>0</v>
      </c>
      <c r="BG1154" s="609">
        <f>SUM(BG848+BG879)</f>
        <v>0</v>
      </c>
      <c r="BH1154" s="609">
        <f>SUM(BH848+BH879)</f>
        <v>0</v>
      </c>
    </row>
    <row r="1155" spans="1:60" s="419" customFormat="1" ht="15.75">
      <c r="A1155" s="94"/>
      <c r="B1155" s="94"/>
      <c r="C1155" s="94"/>
      <c r="D1155" s="19"/>
      <c r="E1155" s="929" t="s">
        <v>639</v>
      </c>
      <c r="F1155" s="930"/>
      <c r="G1155" s="930"/>
      <c r="H1155" s="930"/>
      <c r="I1155" s="930"/>
      <c r="J1155" s="930"/>
      <c r="K1155" s="930"/>
      <c r="L1155" s="930"/>
      <c r="M1155" s="930"/>
      <c r="N1155" s="930"/>
      <c r="O1155" s="930"/>
      <c r="P1155" s="930"/>
      <c r="Q1155" s="931"/>
      <c r="R1155" s="452"/>
      <c r="S1155" s="452"/>
      <c r="T1155" s="452"/>
      <c r="U1155" s="452"/>
      <c r="V1155" s="452"/>
      <c r="W1155" s="452"/>
      <c r="X1155" s="452"/>
      <c r="Y1155" s="452"/>
      <c r="Z1155" s="452"/>
      <c r="AA1155" s="452"/>
      <c r="AB1155" s="452"/>
      <c r="AC1155" s="452"/>
      <c r="AD1155" s="452"/>
      <c r="AE1155" s="452"/>
      <c r="AF1155" s="452"/>
      <c r="AG1155" s="452"/>
      <c r="AH1155" s="452"/>
      <c r="AI1155" s="103">
        <f aca="true" t="shared" si="407" ref="AI1155:AV1155">SUM(AI920)</f>
        <v>0</v>
      </c>
      <c r="AJ1155" s="103">
        <f t="shared" si="407"/>
        <v>0</v>
      </c>
      <c r="AK1155" s="103">
        <f t="shared" si="407"/>
        <v>0</v>
      </c>
      <c r="AL1155" s="103">
        <f t="shared" si="407"/>
        <v>0</v>
      </c>
      <c r="AM1155" s="103">
        <f t="shared" si="407"/>
        <v>3000</v>
      </c>
      <c r="AN1155" s="103">
        <f t="shared" si="407"/>
        <v>3000</v>
      </c>
      <c r="AO1155" s="103">
        <f t="shared" si="407"/>
        <v>3000</v>
      </c>
      <c r="AP1155" s="103">
        <f t="shared" si="407"/>
        <v>3000</v>
      </c>
      <c r="AQ1155" s="103">
        <f t="shared" si="407"/>
        <v>3000</v>
      </c>
      <c r="AR1155" s="456">
        <f t="shared" si="407"/>
        <v>5417</v>
      </c>
      <c r="AS1155" s="103">
        <f t="shared" si="407"/>
        <v>2448</v>
      </c>
      <c r="AT1155" s="103">
        <f t="shared" si="407"/>
        <v>0</v>
      </c>
      <c r="AU1155" s="103">
        <f t="shared" si="407"/>
        <v>0</v>
      </c>
      <c r="AV1155" s="103">
        <f t="shared" si="407"/>
        <v>0</v>
      </c>
      <c r="AW1155" s="103"/>
      <c r="AX1155" s="103">
        <f aca="true" t="shared" si="408" ref="AX1155:BD1155">SUM(AX920)</f>
        <v>0</v>
      </c>
      <c r="AY1155" s="609">
        <f t="shared" si="408"/>
        <v>0</v>
      </c>
      <c r="AZ1155" s="618">
        <f t="shared" si="408"/>
        <v>0</v>
      </c>
      <c r="BA1155" s="103">
        <f t="shared" si="408"/>
        <v>0</v>
      </c>
      <c r="BB1155" s="103">
        <f t="shared" si="408"/>
        <v>0</v>
      </c>
      <c r="BC1155" s="609">
        <f t="shared" si="408"/>
        <v>0</v>
      </c>
      <c r="BD1155" s="609">
        <f t="shared" si="408"/>
        <v>0</v>
      </c>
      <c r="BE1155" s="799"/>
      <c r="BF1155" s="818">
        <f>SUM(BF920)</f>
        <v>1573.2</v>
      </c>
      <c r="BG1155" s="609">
        <f>SUM(BG920)</f>
        <v>0</v>
      </c>
      <c r="BH1155" s="609">
        <f>SUM(BH920)</f>
        <v>0</v>
      </c>
    </row>
    <row r="1156" spans="1:60" s="19" customFormat="1" ht="16.5" thickBot="1">
      <c r="A1156" s="94"/>
      <c r="B1156" s="94"/>
      <c r="C1156" s="94"/>
      <c r="E1156" s="991" t="s">
        <v>640</v>
      </c>
      <c r="F1156" s="992"/>
      <c r="G1156" s="992"/>
      <c r="H1156" s="992"/>
      <c r="I1156" s="992"/>
      <c r="J1156" s="992"/>
      <c r="K1156" s="992"/>
      <c r="L1156" s="992"/>
      <c r="M1156" s="992"/>
      <c r="N1156" s="992"/>
      <c r="O1156" s="992"/>
      <c r="P1156" s="992"/>
      <c r="Q1156" s="993"/>
      <c r="R1156" s="452"/>
      <c r="S1156" s="452"/>
      <c r="T1156" s="452"/>
      <c r="U1156" s="452"/>
      <c r="V1156" s="452"/>
      <c r="W1156" s="452"/>
      <c r="X1156" s="452"/>
      <c r="Y1156" s="452"/>
      <c r="Z1156" s="452"/>
      <c r="AA1156" s="452"/>
      <c r="AB1156" s="452"/>
      <c r="AC1156" s="452"/>
      <c r="AD1156" s="452"/>
      <c r="AE1156" s="452"/>
      <c r="AF1156" s="452"/>
      <c r="AG1156" s="452"/>
      <c r="AH1156" s="452"/>
      <c r="AI1156" s="459">
        <f aca="true" t="shared" si="409" ref="AI1156:AZ1156">SUM(AI1086+AI1105+AI1128)</f>
        <v>0</v>
      </c>
      <c r="AJ1156" s="459">
        <f t="shared" si="409"/>
        <v>500</v>
      </c>
      <c r="AK1156" s="459">
        <f t="shared" si="409"/>
        <v>345527</v>
      </c>
      <c r="AL1156" s="459">
        <f t="shared" si="409"/>
        <v>331918.45</v>
      </c>
      <c r="AM1156" s="459">
        <f t="shared" si="409"/>
        <v>8000</v>
      </c>
      <c r="AN1156" s="459">
        <f t="shared" si="409"/>
        <v>8000</v>
      </c>
      <c r="AO1156" s="459">
        <f t="shared" si="409"/>
        <v>0</v>
      </c>
      <c r="AP1156" s="459">
        <f t="shared" si="409"/>
        <v>0</v>
      </c>
      <c r="AQ1156" s="459">
        <f>SUM(AQ1086+AQ1105+AQ1128)</f>
        <v>0</v>
      </c>
      <c r="AR1156" s="460">
        <f t="shared" si="409"/>
        <v>0</v>
      </c>
      <c r="AS1156" s="459">
        <f>SUM(AS1086+AS1105+AS1128)</f>
        <v>0</v>
      </c>
      <c r="AT1156" s="459">
        <f>SUM(AT1086+AT1105+AT1128)</f>
        <v>0</v>
      </c>
      <c r="AU1156" s="459">
        <f>SUM(AU1086+AU1105+AU1128)</f>
        <v>0</v>
      </c>
      <c r="AV1156" s="459">
        <f t="shared" si="409"/>
        <v>0</v>
      </c>
      <c r="AW1156" s="459"/>
      <c r="AX1156" s="459">
        <f>SUM(AX1086+AX1105+AX1128)</f>
        <v>0</v>
      </c>
      <c r="AY1156" s="610">
        <f t="shared" si="409"/>
        <v>0</v>
      </c>
      <c r="AZ1156" s="619">
        <f t="shared" si="409"/>
        <v>0</v>
      </c>
      <c r="BA1156" s="459">
        <f>SUM(BA1086+BA1105+BA1128)</f>
        <v>0</v>
      </c>
      <c r="BB1156" s="459">
        <f>SUM(BB1086+BB1105+BB1128)</f>
        <v>0</v>
      </c>
      <c r="BC1156" s="610">
        <f>SUM(BC1086+BC1105+BC1128)</f>
        <v>200</v>
      </c>
      <c r="BD1156" s="610">
        <f>SUM(BD1086+BD1105+BD1128)</f>
        <v>0</v>
      </c>
      <c r="BE1156" s="799"/>
      <c r="BF1156" s="819">
        <f>SUM(BF1086+BF1105+BF1128)</f>
        <v>0</v>
      </c>
      <c r="BG1156" s="610">
        <f>SUM(BG1086+BG1105+BG1128)</f>
        <v>0</v>
      </c>
      <c r="BH1156" s="610">
        <f>SUM(BH1086+BH1105+BH1128)</f>
        <v>0</v>
      </c>
    </row>
    <row r="1157" spans="1:60" s="19" customFormat="1" ht="16.5" thickBot="1">
      <c r="A1157" s="418"/>
      <c r="B1157" s="418"/>
      <c r="C1157" s="418"/>
      <c r="D1157" s="419"/>
      <c r="E1157" s="988" t="s">
        <v>630</v>
      </c>
      <c r="F1157" s="989"/>
      <c r="G1157" s="989"/>
      <c r="H1157" s="989"/>
      <c r="I1157" s="989"/>
      <c r="J1157" s="989"/>
      <c r="K1157" s="989"/>
      <c r="L1157" s="989"/>
      <c r="M1157" s="989"/>
      <c r="N1157" s="989"/>
      <c r="O1157" s="989"/>
      <c r="P1157" s="989"/>
      <c r="Q1157" s="990"/>
      <c r="R1157" s="421"/>
      <c r="S1157" s="421"/>
      <c r="T1157" s="421"/>
      <c r="U1157" s="422"/>
      <c r="V1157" s="422"/>
      <c r="W1157" s="422"/>
      <c r="X1157" s="421"/>
      <c r="Y1157" s="421"/>
      <c r="Z1157" s="421"/>
      <c r="AA1157" s="421"/>
      <c r="AB1157" s="421"/>
      <c r="AC1157" s="419"/>
      <c r="AD1157" s="419"/>
      <c r="AE1157" s="421"/>
      <c r="AF1157" s="421"/>
      <c r="AG1157" s="421"/>
      <c r="AH1157" s="421"/>
      <c r="AI1157" s="470" t="e">
        <f>SUM(AI1147:AI1156)</f>
        <v>#REF!</v>
      </c>
      <c r="AJ1157" s="471"/>
      <c r="AK1157" s="472"/>
      <c r="AL1157" s="474">
        <f aca="true" t="shared" si="410" ref="AL1157:AZ1157">SUM(AL1147:AL1156)</f>
        <v>376659.45</v>
      </c>
      <c r="AM1157" s="473" t="e">
        <f t="shared" si="410"/>
        <v>#REF!</v>
      </c>
      <c r="AN1157" s="471" t="e">
        <f t="shared" si="410"/>
        <v>#REF!</v>
      </c>
      <c r="AO1157" s="472" t="e">
        <f t="shared" si="410"/>
        <v>#REF!</v>
      </c>
      <c r="AP1157" s="474" t="e">
        <f t="shared" si="410"/>
        <v>#REF!</v>
      </c>
      <c r="AQ1157" s="474" t="e">
        <f>SUM(AQ1147:AQ1156)</f>
        <v>#REF!</v>
      </c>
      <c r="AR1157" s="475" t="e">
        <f t="shared" si="410"/>
        <v>#REF!</v>
      </c>
      <c r="AS1157" s="473">
        <f>SUM(AS1147:AS1156)</f>
        <v>167726.93</v>
      </c>
      <c r="AT1157" s="475">
        <f t="shared" si="410"/>
        <v>87450</v>
      </c>
      <c r="AU1157" s="808">
        <f>SUM(AU1147:AU1156)</f>
        <v>171092.47999999998</v>
      </c>
      <c r="AV1157" s="808">
        <f t="shared" si="410"/>
        <v>92751.66</v>
      </c>
      <c r="AW1157" s="808"/>
      <c r="AX1157" s="808">
        <f>SUM(AX1147:AX1156)</f>
        <v>43888.11</v>
      </c>
      <c r="AY1157" s="808">
        <f t="shared" si="410"/>
        <v>1300</v>
      </c>
      <c r="AZ1157" s="809">
        <f t="shared" si="410"/>
        <v>0</v>
      </c>
      <c r="BA1157" s="808">
        <f>SUM(BA1148:BA1156)</f>
        <v>1300</v>
      </c>
      <c r="BB1157" s="808">
        <f>SUM(BB1148:BB1156)</f>
        <v>1300</v>
      </c>
      <c r="BC1157" s="808">
        <f>SUM(BC1147:BC1156)</f>
        <v>141679.63</v>
      </c>
      <c r="BD1157" s="808">
        <f>SUM(BD1147:BD1156)</f>
        <v>3011.63</v>
      </c>
      <c r="BE1157" s="810">
        <f t="shared" si="374"/>
        <v>2.125661960015</v>
      </c>
      <c r="BF1157" s="808">
        <f>SUM(BF1147:BF1156)</f>
        <v>29162.04</v>
      </c>
      <c r="BG1157" s="808">
        <f>SUM(BG1147:BG1156)</f>
        <v>3000</v>
      </c>
      <c r="BH1157" s="808">
        <f>SUM(BH1147:BH1156)</f>
        <v>1000</v>
      </c>
    </row>
    <row r="1158" spans="1:60" s="19" customFormat="1" ht="15.75">
      <c r="A1158" s="94"/>
      <c r="B1158" s="94"/>
      <c r="C1158" s="94"/>
      <c r="E1158" s="929" t="s">
        <v>631</v>
      </c>
      <c r="F1158" s="930"/>
      <c r="G1158" s="930"/>
      <c r="H1158" s="930"/>
      <c r="I1158" s="930"/>
      <c r="J1158" s="930"/>
      <c r="K1158" s="930"/>
      <c r="L1158" s="930"/>
      <c r="M1158" s="930"/>
      <c r="N1158" s="930"/>
      <c r="O1158" s="930"/>
      <c r="P1158" s="930"/>
      <c r="Q1158" s="931"/>
      <c r="R1158" s="452"/>
      <c r="S1158" s="452"/>
      <c r="T1158" s="452"/>
      <c r="U1158" s="452"/>
      <c r="V1158" s="452"/>
      <c r="W1158" s="452"/>
      <c r="X1158" s="452"/>
      <c r="Y1158" s="452"/>
      <c r="Z1158" s="452"/>
      <c r="AA1158" s="452"/>
      <c r="AB1158" s="452"/>
      <c r="AC1158" s="452"/>
      <c r="AD1158" s="452"/>
      <c r="AE1158" s="452"/>
      <c r="AF1158" s="452"/>
      <c r="AG1158" s="452"/>
      <c r="AH1158" s="452"/>
      <c r="AI1158" s="425">
        <v>0</v>
      </c>
      <c r="AJ1158" s="461"/>
      <c r="AK1158" s="425"/>
      <c r="AL1158" s="425">
        <v>0</v>
      </c>
      <c r="AM1158" s="425">
        <v>0</v>
      </c>
      <c r="AN1158" s="425">
        <v>0</v>
      </c>
      <c r="AO1158" s="425">
        <v>0</v>
      </c>
      <c r="AP1158" s="425">
        <v>0</v>
      </c>
      <c r="AQ1158" s="425">
        <v>0</v>
      </c>
      <c r="AR1158" s="461">
        <v>0</v>
      </c>
      <c r="AS1158" s="425">
        <v>0</v>
      </c>
      <c r="AT1158" s="425">
        <v>0</v>
      </c>
      <c r="AU1158" s="425">
        <v>0</v>
      </c>
      <c r="AV1158" s="425">
        <v>70</v>
      </c>
      <c r="AW1158" s="425"/>
      <c r="AX1158" s="425">
        <v>0</v>
      </c>
      <c r="AY1158" s="608">
        <v>0</v>
      </c>
      <c r="AZ1158" s="617">
        <v>0</v>
      </c>
      <c r="BA1158" s="425">
        <v>0</v>
      </c>
      <c r="BB1158" s="425">
        <v>0</v>
      </c>
      <c r="BC1158" s="608">
        <v>0</v>
      </c>
      <c r="BD1158" s="608">
        <v>0</v>
      </c>
      <c r="BE1158" s="799"/>
      <c r="BF1158" s="817">
        <v>0</v>
      </c>
      <c r="BG1158" s="608">
        <v>0</v>
      </c>
      <c r="BH1158" s="608">
        <v>0</v>
      </c>
    </row>
    <row r="1159" spans="1:60" s="19" customFormat="1" ht="15.75">
      <c r="A1159" s="94"/>
      <c r="B1159" s="94"/>
      <c r="C1159" s="94"/>
      <c r="E1159" s="929" t="s">
        <v>632</v>
      </c>
      <c r="F1159" s="930"/>
      <c r="G1159" s="930"/>
      <c r="H1159" s="930"/>
      <c r="I1159" s="930"/>
      <c r="J1159" s="930"/>
      <c r="K1159" s="930"/>
      <c r="L1159" s="930"/>
      <c r="M1159" s="930"/>
      <c r="N1159" s="930"/>
      <c r="O1159" s="930"/>
      <c r="P1159" s="930"/>
      <c r="Q1159" s="931"/>
      <c r="R1159" s="452"/>
      <c r="S1159" s="452"/>
      <c r="T1159" s="452"/>
      <c r="U1159" s="452"/>
      <c r="V1159" s="452"/>
      <c r="W1159" s="452"/>
      <c r="X1159" s="452"/>
      <c r="Y1159" s="452"/>
      <c r="Z1159" s="452"/>
      <c r="AA1159" s="452"/>
      <c r="AB1159" s="452"/>
      <c r="AC1159" s="452"/>
      <c r="AD1159" s="452"/>
      <c r="AE1159" s="452"/>
      <c r="AF1159" s="452"/>
      <c r="AG1159" s="452"/>
      <c r="AH1159" s="452"/>
      <c r="AI1159" s="103">
        <v>0</v>
      </c>
      <c r="AJ1159" s="456"/>
      <c r="AK1159" s="103"/>
      <c r="AL1159" s="103">
        <v>0</v>
      </c>
      <c r="AM1159" s="103">
        <v>0</v>
      </c>
      <c r="AN1159" s="103">
        <v>0</v>
      </c>
      <c r="AO1159" s="103">
        <v>0</v>
      </c>
      <c r="AP1159" s="103">
        <v>0</v>
      </c>
      <c r="AQ1159" s="103">
        <v>0</v>
      </c>
      <c r="AR1159" s="456">
        <v>0</v>
      </c>
      <c r="AS1159" s="103">
        <v>0</v>
      </c>
      <c r="AT1159" s="103">
        <v>0</v>
      </c>
      <c r="AU1159" s="103">
        <v>0</v>
      </c>
      <c r="AV1159" s="103">
        <v>0</v>
      </c>
      <c r="AW1159" s="103"/>
      <c r="AX1159" s="103">
        <v>0</v>
      </c>
      <c r="AY1159" s="609">
        <v>0</v>
      </c>
      <c r="AZ1159" s="618">
        <v>0</v>
      </c>
      <c r="BA1159" s="103">
        <v>0</v>
      </c>
      <c r="BB1159" s="103">
        <v>0</v>
      </c>
      <c r="BC1159" s="609">
        <v>0</v>
      </c>
      <c r="BD1159" s="609">
        <v>0</v>
      </c>
      <c r="BE1159" s="799"/>
      <c r="BF1159" s="818">
        <v>0</v>
      </c>
      <c r="BG1159" s="609">
        <v>0</v>
      </c>
      <c r="BH1159" s="609">
        <v>0</v>
      </c>
    </row>
    <row r="1160" spans="1:60" s="19" customFormat="1" ht="15.75">
      <c r="A1160" s="94"/>
      <c r="B1160" s="94"/>
      <c r="C1160" s="94"/>
      <c r="E1160" s="929" t="s">
        <v>633</v>
      </c>
      <c r="F1160" s="930"/>
      <c r="G1160" s="930"/>
      <c r="H1160" s="930"/>
      <c r="I1160" s="930"/>
      <c r="J1160" s="930"/>
      <c r="K1160" s="930"/>
      <c r="L1160" s="930"/>
      <c r="M1160" s="930"/>
      <c r="N1160" s="930"/>
      <c r="O1160" s="930"/>
      <c r="P1160" s="930"/>
      <c r="Q1160" s="931"/>
      <c r="R1160" s="452"/>
      <c r="S1160" s="452"/>
      <c r="T1160" s="452"/>
      <c r="U1160" s="452"/>
      <c r="V1160" s="452"/>
      <c r="W1160" s="452"/>
      <c r="X1160" s="452"/>
      <c r="Y1160" s="452"/>
      <c r="Z1160" s="452"/>
      <c r="AA1160" s="452"/>
      <c r="AB1160" s="452"/>
      <c r="AC1160" s="452"/>
      <c r="AD1160" s="452"/>
      <c r="AE1160" s="452"/>
      <c r="AF1160" s="452"/>
      <c r="AG1160" s="452"/>
      <c r="AH1160" s="452"/>
      <c r="AI1160" s="103">
        <v>0</v>
      </c>
      <c r="AJ1160" s="456"/>
      <c r="AK1160" s="103"/>
      <c r="AL1160" s="103">
        <v>0</v>
      </c>
      <c r="AM1160" s="103">
        <v>0</v>
      </c>
      <c r="AN1160" s="103">
        <v>0</v>
      </c>
      <c r="AO1160" s="103">
        <v>0</v>
      </c>
      <c r="AP1160" s="103">
        <v>0</v>
      </c>
      <c r="AQ1160" s="103">
        <v>0</v>
      </c>
      <c r="AR1160" s="456">
        <v>0</v>
      </c>
      <c r="AS1160" s="103">
        <v>0</v>
      </c>
      <c r="AT1160" s="103">
        <v>0</v>
      </c>
      <c r="AU1160" s="103">
        <v>0</v>
      </c>
      <c r="AV1160" s="103">
        <v>0</v>
      </c>
      <c r="AW1160" s="103"/>
      <c r="AX1160" s="103">
        <v>0</v>
      </c>
      <c r="AY1160" s="609">
        <v>0</v>
      </c>
      <c r="AZ1160" s="618">
        <v>0</v>
      </c>
      <c r="BA1160" s="103">
        <v>0</v>
      </c>
      <c r="BB1160" s="103">
        <v>0</v>
      </c>
      <c r="BC1160" s="609">
        <v>0</v>
      </c>
      <c r="BD1160" s="609">
        <v>0</v>
      </c>
      <c r="BE1160" s="799"/>
      <c r="BF1160" s="818">
        <v>0</v>
      </c>
      <c r="BG1160" s="609">
        <v>0</v>
      </c>
      <c r="BH1160" s="609">
        <v>0</v>
      </c>
    </row>
    <row r="1161" spans="1:60" s="19" customFormat="1" ht="15.75">
      <c r="A1161" s="94"/>
      <c r="B1161" s="94"/>
      <c r="C1161" s="94"/>
      <c r="E1161" s="929" t="s">
        <v>634</v>
      </c>
      <c r="F1161" s="930"/>
      <c r="G1161" s="930"/>
      <c r="H1161" s="930"/>
      <c r="I1161" s="930"/>
      <c r="J1161" s="930"/>
      <c r="K1161" s="930"/>
      <c r="L1161" s="930"/>
      <c r="M1161" s="930"/>
      <c r="N1161" s="930"/>
      <c r="O1161" s="930"/>
      <c r="P1161" s="930"/>
      <c r="Q1161" s="931"/>
      <c r="R1161" s="452"/>
      <c r="S1161" s="452"/>
      <c r="T1161" s="452"/>
      <c r="U1161" s="452"/>
      <c r="V1161" s="452"/>
      <c r="W1161" s="452"/>
      <c r="X1161" s="452"/>
      <c r="Y1161" s="452"/>
      <c r="Z1161" s="452"/>
      <c r="AA1161" s="452"/>
      <c r="AB1161" s="452"/>
      <c r="AC1161" s="452"/>
      <c r="AD1161" s="452"/>
      <c r="AE1161" s="452"/>
      <c r="AF1161" s="452"/>
      <c r="AG1161" s="452"/>
      <c r="AH1161" s="452"/>
      <c r="AI1161" s="103">
        <v>0</v>
      </c>
      <c r="AJ1161" s="456"/>
      <c r="AK1161" s="103"/>
      <c r="AL1161" s="103">
        <v>0</v>
      </c>
      <c r="AM1161" s="103">
        <v>0</v>
      </c>
      <c r="AN1161" s="103">
        <v>0</v>
      </c>
      <c r="AO1161" s="103">
        <v>0</v>
      </c>
      <c r="AP1161" s="103">
        <v>0</v>
      </c>
      <c r="AQ1161" s="103">
        <v>0</v>
      </c>
      <c r="AR1161" s="456">
        <v>0</v>
      </c>
      <c r="AS1161" s="103">
        <v>0</v>
      </c>
      <c r="AT1161" s="103">
        <v>0</v>
      </c>
      <c r="AU1161" s="103">
        <v>0</v>
      </c>
      <c r="AV1161" s="103">
        <v>0</v>
      </c>
      <c r="AW1161" s="103"/>
      <c r="AX1161" s="103">
        <v>0</v>
      </c>
      <c r="AY1161" s="609">
        <v>0</v>
      </c>
      <c r="AZ1161" s="618">
        <v>0</v>
      </c>
      <c r="BA1161" s="103">
        <v>0</v>
      </c>
      <c r="BB1161" s="103">
        <v>0</v>
      </c>
      <c r="BC1161" s="609">
        <v>0</v>
      </c>
      <c r="BD1161" s="609">
        <v>0</v>
      </c>
      <c r="BE1161" s="799"/>
      <c r="BF1161" s="818">
        <v>0</v>
      </c>
      <c r="BG1161" s="609">
        <v>0</v>
      </c>
      <c r="BH1161" s="609">
        <v>0</v>
      </c>
    </row>
    <row r="1162" spans="1:60" s="19" customFormat="1" ht="15.75" customHeight="1" hidden="1">
      <c r="A1162" s="94"/>
      <c r="B1162" s="94"/>
      <c r="C1162" s="94"/>
      <c r="E1162" s="929" t="s">
        <v>635</v>
      </c>
      <c r="F1162" s="930"/>
      <c r="G1162" s="930"/>
      <c r="H1162" s="930"/>
      <c r="I1162" s="930"/>
      <c r="J1162" s="930"/>
      <c r="K1162" s="930"/>
      <c r="L1162" s="930"/>
      <c r="M1162" s="930"/>
      <c r="N1162" s="930"/>
      <c r="O1162" s="930"/>
      <c r="P1162" s="930"/>
      <c r="Q1162" s="931"/>
      <c r="R1162" s="452"/>
      <c r="S1162" s="452"/>
      <c r="T1162" s="452"/>
      <c r="U1162" s="452"/>
      <c r="V1162" s="452"/>
      <c r="W1162" s="452"/>
      <c r="X1162" s="452"/>
      <c r="Y1162" s="452"/>
      <c r="Z1162" s="452"/>
      <c r="AA1162" s="452"/>
      <c r="AB1162" s="452"/>
      <c r="AC1162" s="452"/>
      <c r="AD1162" s="452"/>
      <c r="AE1162" s="452"/>
      <c r="AF1162" s="452"/>
      <c r="AG1162" s="452"/>
      <c r="AH1162" s="452"/>
      <c r="AI1162" s="103">
        <v>0</v>
      </c>
      <c r="AJ1162" s="456"/>
      <c r="AK1162" s="103"/>
      <c r="AL1162" s="103">
        <v>0</v>
      </c>
      <c r="AM1162" s="103">
        <v>0</v>
      </c>
      <c r="AN1162" s="103">
        <v>0</v>
      </c>
      <c r="AO1162" s="103">
        <v>0</v>
      </c>
      <c r="AP1162" s="103">
        <v>0</v>
      </c>
      <c r="AQ1162" s="103">
        <v>0</v>
      </c>
      <c r="AR1162" s="456">
        <v>0</v>
      </c>
      <c r="AS1162" s="103">
        <v>0</v>
      </c>
      <c r="AT1162" s="103">
        <v>0</v>
      </c>
      <c r="AU1162" s="103">
        <v>0</v>
      </c>
      <c r="AV1162" s="103">
        <v>0</v>
      </c>
      <c r="AW1162" s="103"/>
      <c r="AX1162" s="103">
        <v>0</v>
      </c>
      <c r="AY1162" s="703"/>
      <c r="AZ1162" s="618">
        <v>0</v>
      </c>
      <c r="BA1162" s="618"/>
      <c r="BB1162" s="618"/>
      <c r="BC1162" s="703"/>
      <c r="BD1162" s="703"/>
      <c r="BE1162" s="799"/>
      <c r="BF1162" s="820"/>
      <c r="BG1162" s="703"/>
      <c r="BH1162" s="703"/>
    </row>
    <row r="1163" spans="1:60" s="19" customFormat="1" ht="15.75">
      <c r="A1163" s="94"/>
      <c r="B1163" s="94"/>
      <c r="C1163" s="94"/>
      <c r="E1163" s="929" t="s">
        <v>636</v>
      </c>
      <c r="F1163" s="930"/>
      <c r="G1163" s="930"/>
      <c r="H1163" s="930"/>
      <c r="I1163" s="930"/>
      <c r="J1163" s="930"/>
      <c r="K1163" s="930"/>
      <c r="L1163" s="930"/>
      <c r="M1163" s="930"/>
      <c r="N1163" s="930"/>
      <c r="O1163" s="930"/>
      <c r="P1163" s="930"/>
      <c r="Q1163" s="931"/>
      <c r="R1163" s="452"/>
      <c r="S1163" s="452"/>
      <c r="T1163" s="452"/>
      <c r="U1163" s="452"/>
      <c r="V1163" s="452"/>
      <c r="W1163" s="452"/>
      <c r="X1163" s="452"/>
      <c r="Y1163" s="452"/>
      <c r="Z1163" s="452"/>
      <c r="AA1163" s="452"/>
      <c r="AB1163" s="452"/>
      <c r="AC1163" s="452"/>
      <c r="AD1163" s="452"/>
      <c r="AE1163" s="452"/>
      <c r="AF1163" s="452"/>
      <c r="AG1163" s="452"/>
      <c r="AH1163" s="452"/>
      <c r="AI1163" s="103">
        <v>0</v>
      </c>
      <c r="AJ1163" s="456"/>
      <c r="AK1163" s="103"/>
      <c r="AL1163" s="103">
        <v>0</v>
      </c>
      <c r="AM1163" s="103">
        <v>0</v>
      </c>
      <c r="AN1163" s="103">
        <v>0</v>
      </c>
      <c r="AO1163" s="103">
        <v>0</v>
      </c>
      <c r="AP1163" s="103">
        <v>0</v>
      </c>
      <c r="AQ1163" s="103">
        <v>0</v>
      </c>
      <c r="AR1163" s="456">
        <v>0</v>
      </c>
      <c r="AS1163" s="103">
        <v>0</v>
      </c>
      <c r="AT1163" s="103">
        <v>0</v>
      </c>
      <c r="AU1163" s="103">
        <v>0</v>
      </c>
      <c r="AV1163" s="103">
        <v>0</v>
      </c>
      <c r="AW1163" s="103"/>
      <c r="AX1163" s="103">
        <v>0</v>
      </c>
      <c r="AY1163" s="609">
        <v>0</v>
      </c>
      <c r="AZ1163" s="618">
        <v>0</v>
      </c>
      <c r="BA1163" s="103">
        <v>0</v>
      </c>
      <c r="BB1163" s="103">
        <v>0</v>
      </c>
      <c r="BC1163" s="609">
        <v>0</v>
      </c>
      <c r="BD1163" s="609">
        <v>0</v>
      </c>
      <c r="BE1163" s="799"/>
      <c r="BF1163" s="818">
        <v>0</v>
      </c>
      <c r="BG1163" s="609">
        <v>0</v>
      </c>
      <c r="BH1163" s="609">
        <v>0</v>
      </c>
    </row>
    <row r="1164" spans="1:60" s="19" customFormat="1" ht="15.75">
      <c r="A1164" s="94"/>
      <c r="B1164" s="94"/>
      <c r="C1164" s="94"/>
      <c r="E1164" s="929" t="s">
        <v>637</v>
      </c>
      <c r="F1164" s="930"/>
      <c r="G1164" s="930"/>
      <c r="H1164" s="930"/>
      <c r="I1164" s="930"/>
      <c r="J1164" s="930"/>
      <c r="K1164" s="930"/>
      <c r="L1164" s="930"/>
      <c r="M1164" s="930"/>
      <c r="N1164" s="930"/>
      <c r="O1164" s="930"/>
      <c r="P1164" s="930"/>
      <c r="Q1164" s="931"/>
      <c r="R1164" s="452"/>
      <c r="S1164" s="452"/>
      <c r="T1164" s="452"/>
      <c r="U1164" s="452"/>
      <c r="V1164" s="452"/>
      <c r="W1164" s="452"/>
      <c r="X1164" s="452"/>
      <c r="Y1164" s="452"/>
      <c r="Z1164" s="452"/>
      <c r="AA1164" s="452"/>
      <c r="AB1164" s="452"/>
      <c r="AC1164" s="452"/>
      <c r="AD1164" s="452"/>
      <c r="AE1164" s="452"/>
      <c r="AF1164" s="452"/>
      <c r="AG1164" s="452"/>
      <c r="AH1164" s="452"/>
      <c r="AI1164" s="103">
        <v>0</v>
      </c>
      <c r="AJ1164" s="456"/>
      <c r="AK1164" s="103"/>
      <c r="AL1164" s="103">
        <v>0</v>
      </c>
      <c r="AM1164" s="103">
        <v>0</v>
      </c>
      <c r="AN1164" s="103">
        <v>0</v>
      </c>
      <c r="AO1164" s="103">
        <v>0</v>
      </c>
      <c r="AP1164" s="103">
        <v>0</v>
      </c>
      <c r="AQ1164" s="103">
        <v>0</v>
      </c>
      <c r="AR1164" s="456">
        <v>0</v>
      </c>
      <c r="AS1164" s="103">
        <v>0</v>
      </c>
      <c r="AT1164" s="103">
        <v>0</v>
      </c>
      <c r="AU1164" s="103">
        <v>0</v>
      </c>
      <c r="AV1164" s="103">
        <v>0</v>
      </c>
      <c r="AW1164" s="103"/>
      <c r="AX1164" s="103">
        <v>0</v>
      </c>
      <c r="AY1164" s="609">
        <v>0</v>
      </c>
      <c r="AZ1164" s="618">
        <v>0</v>
      </c>
      <c r="BA1164" s="103">
        <v>0</v>
      </c>
      <c r="BB1164" s="103">
        <v>0</v>
      </c>
      <c r="BC1164" s="609">
        <v>0</v>
      </c>
      <c r="BD1164" s="609">
        <v>0</v>
      </c>
      <c r="BE1164" s="799"/>
      <c r="BF1164" s="818">
        <v>0</v>
      </c>
      <c r="BG1164" s="609">
        <v>0</v>
      </c>
      <c r="BH1164" s="609">
        <v>0</v>
      </c>
    </row>
    <row r="1165" spans="1:60" s="19" customFormat="1" ht="15.75">
      <c r="A1165" s="94"/>
      <c r="B1165" s="94"/>
      <c r="C1165" s="94"/>
      <c r="E1165" s="929" t="s">
        <v>638</v>
      </c>
      <c r="F1165" s="930"/>
      <c r="G1165" s="930"/>
      <c r="H1165" s="930"/>
      <c r="I1165" s="930"/>
      <c r="J1165" s="930"/>
      <c r="K1165" s="930"/>
      <c r="L1165" s="930"/>
      <c r="M1165" s="930"/>
      <c r="N1165" s="930"/>
      <c r="O1165" s="930"/>
      <c r="P1165" s="930"/>
      <c r="Q1165" s="931"/>
      <c r="R1165" s="452"/>
      <c r="S1165" s="452"/>
      <c r="T1165" s="452"/>
      <c r="U1165" s="452"/>
      <c r="V1165" s="452"/>
      <c r="W1165" s="452"/>
      <c r="X1165" s="452"/>
      <c r="Y1165" s="452"/>
      <c r="Z1165" s="452"/>
      <c r="AA1165" s="452"/>
      <c r="AB1165" s="452"/>
      <c r="AC1165" s="452"/>
      <c r="AD1165" s="452"/>
      <c r="AE1165" s="452"/>
      <c r="AF1165" s="452"/>
      <c r="AG1165" s="452"/>
      <c r="AH1165" s="452"/>
      <c r="AI1165" s="103">
        <v>0</v>
      </c>
      <c r="AJ1165" s="456"/>
      <c r="AK1165" s="103"/>
      <c r="AL1165" s="103">
        <v>0</v>
      </c>
      <c r="AM1165" s="103">
        <v>0</v>
      </c>
      <c r="AN1165" s="103">
        <v>0</v>
      </c>
      <c r="AO1165" s="103">
        <v>0</v>
      </c>
      <c r="AP1165" s="103">
        <v>0</v>
      </c>
      <c r="AQ1165" s="103">
        <v>0</v>
      </c>
      <c r="AR1165" s="456">
        <v>0</v>
      </c>
      <c r="AS1165" s="103">
        <v>0</v>
      </c>
      <c r="AT1165" s="103">
        <v>0</v>
      </c>
      <c r="AU1165" s="103">
        <v>0</v>
      </c>
      <c r="AV1165" s="103">
        <v>0</v>
      </c>
      <c r="AW1165" s="103"/>
      <c r="AX1165" s="103">
        <v>0</v>
      </c>
      <c r="AY1165" s="609">
        <v>0</v>
      </c>
      <c r="AZ1165" s="618">
        <v>0</v>
      </c>
      <c r="BA1165" s="103">
        <v>0</v>
      </c>
      <c r="BB1165" s="103">
        <v>0</v>
      </c>
      <c r="BC1165" s="609">
        <v>0</v>
      </c>
      <c r="BD1165" s="609">
        <v>0</v>
      </c>
      <c r="BE1165" s="799"/>
      <c r="BF1165" s="818">
        <v>0</v>
      </c>
      <c r="BG1165" s="609">
        <v>0</v>
      </c>
      <c r="BH1165" s="609">
        <v>0</v>
      </c>
    </row>
    <row r="1166" spans="1:60" s="19" customFormat="1" ht="15.75">
      <c r="A1166" s="94"/>
      <c r="B1166" s="94"/>
      <c r="C1166" s="94"/>
      <c r="E1166" s="929" t="s">
        <v>639</v>
      </c>
      <c r="F1166" s="930"/>
      <c r="G1166" s="930"/>
      <c r="H1166" s="930"/>
      <c r="I1166" s="930"/>
      <c r="J1166" s="930"/>
      <c r="K1166" s="930"/>
      <c r="L1166" s="930"/>
      <c r="M1166" s="930"/>
      <c r="N1166" s="930"/>
      <c r="O1166" s="930"/>
      <c r="P1166" s="930"/>
      <c r="Q1166" s="931"/>
      <c r="R1166" s="452"/>
      <c r="S1166" s="452"/>
      <c r="T1166" s="452"/>
      <c r="U1166" s="452"/>
      <c r="V1166" s="452"/>
      <c r="W1166" s="452"/>
      <c r="X1166" s="452"/>
      <c r="Y1166" s="452"/>
      <c r="Z1166" s="452"/>
      <c r="AA1166" s="452"/>
      <c r="AB1166" s="452"/>
      <c r="AC1166" s="452"/>
      <c r="AD1166" s="452"/>
      <c r="AE1166" s="452"/>
      <c r="AF1166" s="452"/>
      <c r="AG1166" s="452"/>
      <c r="AH1166" s="452"/>
      <c r="AI1166" s="103">
        <v>0</v>
      </c>
      <c r="AJ1166" s="456"/>
      <c r="AK1166" s="103"/>
      <c r="AL1166" s="103">
        <v>0</v>
      </c>
      <c r="AM1166" s="103">
        <v>0</v>
      </c>
      <c r="AN1166" s="103">
        <v>0</v>
      </c>
      <c r="AO1166" s="103">
        <v>0</v>
      </c>
      <c r="AP1166" s="103">
        <v>0</v>
      </c>
      <c r="AQ1166" s="103">
        <v>0</v>
      </c>
      <c r="AR1166" s="456">
        <v>0</v>
      </c>
      <c r="AS1166" s="103">
        <v>0</v>
      </c>
      <c r="AT1166" s="103">
        <v>0</v>
      </c>
      <c r="AU1166" s="103">
        <v>0</v>
      </c>
      <c r="AV1166" s="103">
        <v>0</v>
      </c>
      <c r="AW1166" s="103"/>
      <c r="AX1166" s="103">
        <v>0</v>
      </c>
      <c r="AY1166" s="609">
        <v>0</v>
      </c>
      <c r="AZ1166" s="618">
        <v>0</v>
      </c>
      <c r="BA1166" s="103">
        <v>0</v>
      </c>
      <c r="BB1166" s="103">
        <v>0</v>
      </c>
      <c r="BC1166" s="609">
        <v>0</v>
      </c>
      <c r="BD1166" s="609">
        <v>0</v>
      </c>
      <c r="BE1166" s="799"/>
      <c r="BF1166" s="818">
        <v>0</v>
      </c>
      <c r="BG1166" s="609">
        <v>0</v>
      </c>
      <c r="BH1166" s="609">
        <v>0</v>
      </c>
    </row>
    <row r="1167" spans="1:60" s="19" customFormat="1" ht="16.5" thickBot="1">
      <c r="A1167" s="418"/>
      <c r="B1167" s="418"/>
      <c r="C1167" s="418"/>
      <c r="D1167" s="419"/>
      <c r="E1167" s="991" t="s">
        <v>640</v>
      </c>
      <c r="F1167" s="992"/>
      <c r="G1167" s="992"/>
      <c r="H1167" s="992"/>
      <c r="I1167" s="992"/>
      <c r="J1167" s="992"/>
      <c r="K1167" s="992"/>
      <c r="L1167" s="992"/>
      <c r="M1167" s="992"/>
      <c r="N1167" s="992"/>
      <c r="O1167" s="992"/>
      <c r="P1167" s="992"/>
      <c r="Q1167" s="993"/>
      <c r="R1167" s="421"/>
      <c r="S1167" s="421"/>
      <c r="T1167" s="421"/>
      <c r="U1167" s="422"/>
      <c r="V1167" s="422"/>
      <c r="W1167" s="422"/>
      <c r="X1167" s="421"/>
      <c r="Y1167" s="421"/>
      <c r="Z1167" s="421"/>
      <c r="AA1167" s="421"/>
      <c r="AB1167" s="421"/>
      <c r="AC1167" s="419"/>
      <c r="AD1167" s="419"/>
      <c r="AE1167" s="421"/>
      <c r="AF1167" s="421"/>
      <c r="AG1167" s="421"/>
      <c r="AH1167" s="421"/>
      <c r="AI1167" s="442">
        <f aca="true" t="shared" si="411" ref="AI1167:AP1167">SUM(AI1087)</f>
        <v>0</v>
      </c>
      <c r="AJ1167" s="442">
        <f t="shared" si="411"/>
        <v>0</v>
      </c>
      <c r="AK1167" s="442">
        <f t="shared" si="411"/>
        <v>0</v>
      </c>
      <c r="AL1167" s="442">
        <f t="shared" si="411"/>
        <v>0</v>
      </c>
      <c r="AM1167" s="442">
        <f t="shared" si="411"/>
        <v>0</v>
      </c>
      <c r="AN1167" s="442">
        <f t="shared" si="411"/>
        <v>0</v>
      </c>
      <c r="AO1167" s="442">
        <f t="shared" si="411"/>
        <v>6543</v>
      </c>
      <c r="AP1167" s="442">
        <f t="shared" si="411"/>
        <v>6543</v>
      </c>
      <c r="AQ1167" s="442">
        <f aca="true" t="shared" si="412" ref="AQ1167:AZ1167">SUM(AQ1087)</f>
        <v>6543</v>
      </c>
      <c r="AR1167" s="476">
        <f t="shared" si="412"/>
        <v>8709</v>
      </c>
      <c r="AS1167" s="442">
        <f t="shared" si="412"/>
        <v>5119.41</v>
      </c>
      <c r="AT1167" s="442">
        <f t="shared" si="412"/>
        <v>8709</v>
      </c>
      <c r="AU1167" s="442">
        <f t="shared" si="412"/>
        <v>8710</v>
      </c>
      <c r="AV1167" s="442">
        <f t="shared" si="412"/>
        <v>9091.24</v>
      </c>
      <c r="AW1167" s="442"/>
      <c r="AX1167" s="442">
        <f>SUM(AX1087)</f>
        <v>6017.36</v>
      </c>
      <c r="AY1167" s="442">
        <f t="shared" si="412"/>
        <v>7200</v>
      </c>
      <c r="AZ1167" s="620">
        <f t="shared" si="412"/>
        <v>7079</v>
      </c>
      <c r="BA1167" s="673">
        <f>SUM(BA1087)</f>
        <v>0</v>
      </c>
      <c r="BB1167" s="673">
        <f>SUM(BB1087)</f>
        <v>0</v>
      </c>
      <c r="BC1167" s="442">
        <f>SUM(BC1087)</f>
        <v>7200</v>
      </c>
      <c r="BD1167" s="442">
        <f>SUM(BD1087)</f>
        <v>7199.09</v>
      </c>
      <c r="BE1167" s="799">
        <f t="shared" si="374"/>
        <v>99.98736111111111</v>
      </c>
      <c r="BF1167" s="821">
        <f>SUM(BF1087)</f>
        <v>0</v>
      </c>
      <c r="BG1167" s="442">
        <f>SUM(BG1087)</f>
        <v>0</v>
      </c>
      <c r="BH1167" s="442">
        <f>SUM(BH1087)</f>
        <v>0</v>
      </c>
    </row>
    <row r="1168" spans="1:60" s="19" customFormat="1" ht="16.5" thickBot="1">
      <c r="A1168" s="94"/>
      <c r="B1168" s="94"/>
      <c r="C1168" s="94"/>
      <c r="E1168" s="988" t="s">
        <v>628</v>
      </c>
      <c r="F1168" s="989"/>
      <c r="G1168" s="989"/>
      <c r="H1168" s="989"/>
      <c r="I1168" s="989"/>
      <c r="J1168" s="989"/>
      <c r="K1168" s="989"/>
      <c r="L1168" s="989"/>
      <c r="M1168" s="989"/>
      <c r="N1168" s="989"/>
      <c r="O1168" s="989"/>
      <c r="P1168" s="989"/>
      <c r="Q1168" s="990"/>
      <c r="R1168" s="141"/>
      <c r="S1168" s="141"/>
      <c r="T1168" s="141"/>
      <c r="U1168" s="142"/>
      <c r="V1168" s="142"/>
      <c r="W1168" s="142"/>
      <c r="X1168" s="141"/>
      <c r="Y1168" s="141"/>
      <c r="Z1168" s="141"/>
      <c r="AA1168" s="141"/>
      <c r="AB1168" s="141"/>
      <c r="AE1168" s="141"/>
      <c r="AF1168" s="141"/>
      <c r="AG1168" s="141"/>
      <c r="AH1168" s="141"/>
      <c r="AI1168" s="480">
        <f>SUM(AI1158:AI1167)</f>
        <v>0</v>
      </c>
      <c r="AJ1168" s="481"/>
      <c r="AK1168" s="482"/>
      <c r="AL1168" s="457">
        <f aca="true" t="shared" si="413" ref="AL1168:AZ1168">SUM(AL1158:AL1167)</f>
        <v>0</v>
      </c>
      <c r="AM1168" s="483">
        <f t="shared" si="413"/>
        <v>0</v>
      </c>
      <c r="AN1168" s="481">
        <f t="shared" si="413"/>
        <v>0</v>
      </c>
      <c r="AO1168" s="482">
        <f t="shared" si="413"/>
        <v>6543</v>
      </c>
      <c r="AP1168" s="457">
        <f t="shared" si="413"/>
        <v>6543</v>
      </c>
      <c r="AQ1168" s="457">
        <f>SUM(AQ1158:AQ1167)</f>
        <v>6543</v>
      </c>
      <c r="AR1168" s="484">
        <f t="shared" si="413"/>
        <v>8709</v>
      </c>
      <c r="AS1168" s="483">
        <f>SUM(AS1158:AS1167)</f>
        <v>5119.41</v>
      </c>
      <c r="AT1168" s="457">
        <f>SUM(AT1158:AT1167)</f>
        <v>8709</v>
      </c>
      <c r="AU1168" s="808">
        <f>SUM(AU1158:AU1167)</f>
        <v>8710</v>
      </c>
      <c r="AV1168" s="808">
        <f t="shared" si="413"/>
        <v>9161.24</v>
      </c>
      <c r="AW1168" s="808"/>
      <c r="AX1168" s="808">
        <f>SUM(AX1158:AX1167)</f>
        <v>6017.36</v>
      </c>
      <c r="AY1168" s="808">
        <f t="shared" si="413"/>
        <v>7200</v>
      </c>
      <c r="AZ1168" s="809">
        <f t="shared" si="413"/>
        <v>7079</v>
      </c>
      <c r="BA1168" s="808">
        <f>SUM(BA1158:BA1167)</f>
        <v>0</v>
      </c>
      <c r="BB1168" s="808">
        <f>SUM(BB1158:BB1167)</f>
        <v>0</v>
      </c>
      <c r="BC1168" s="808">
        <f>SUM(BC1158:BC1167)</f>
        <v>7200</v>
      </c>
      <c r="BD1168" s="808">
        <f>SUM(BD1158:BD1167)</f>
        <v>7199.09</v>
      </c>
      <c r="BE1168" s="810">
        <f t="shared" si="374"/>
        <v>99.98736111111111</v>
      </c>
      <c r="BF1168" s="808">
        <f>SUM(BF1158:BF1167)</f>
        <v>0</v>
      </c>
      <c r="BG1168" s="808">
        <f>SUM(BG1158:BG1167)</f>
        <v>0</v>
      </c>
      <c r="BH1168" s="808">
        <f>SUM(BH1158:BH1167)</f>
        <v>0</v>
      </c>
    </row>
    <row r="1169" spans="1:60" s="19" customFormat="1" ht="16.5" thickBot="1">
      <c r="A1169" s="94"/>
      <c r="B1169" s="94"/>
      <c r="C1169" s="94"/>
      <c r="E1169" s="801" t="s">
        <v>370</v>
      </c>
      <c r="F1169" s="802"/>
      <c r="G1169" s="802"/>
      <c r="H1169" s="802"/>
      <c r="I1169" s="802"/>
      <c r="J1169" s="802"/>
      <c r="K1169" s="802"/>
      <c r="L1169" s="802"/>
      <c r="M1169" s="802"/>
      <c r="N1169" s="802"/>
      <c r="O1169" s="802"/>
      <c r="P1169" s="802"/>
      <c r="Q1169" s="800"/>
      <c r="R1169" s="454"/>
      <c r="S1169" s="32"/>
      <c r="T1169" s="32"/>
      <c r="U1169" s="34"/>
      <c r="V1169" s="34"/>
      <c r="W1169" s="34"/>
      <c r="X1169" s="32"/>
      <c r="Y1169" s="32"/>
      <c r="Z1169" s="32"/>
      <c r="AA1169" s="32"/>
      <c r="AB1169" s="32"/>
      <c r="AC1169" s="22"/>
      <c r="AD1169" s="22"/>
      <c r="AE1169" s="32"/>
      <c r="AF1169" s="32"/>
      <c r="AG1169" s="32"/>
      <c r="AH1169" s="455"/>
      <c r="AI1169" s="477" t="e">
        <f>SUM(AI1146+AI1157+AI1168)</f>
        <v>#REF!</v>
      </c>
      <c r="AJ1169" s="478"/>
      <c r="AK1169" s="479"/>
      <c r="AL1169" s="477">
        <f aca="true" t="shared" si="414" ref="AL1169:AZ1169">SUM(AL1146+AL1157+AL1168)</f>
        <v>903162.81</v>
      </c>
      <c r="AM1169" s="477" t="e">
        <f t="shared" si="414"/>
        <v>#REF!</v>
      </c>
      <c r="AN1169" s="477" t="e">
        <f t="shared" si="414"/>
        <v>#REF!</v>
      </c>
      <c r="AO1169" s="477" t="e">
        <f t="shared" si="414"/>
        <v>#REF!</v>
      </c>
      <c r="AP1169" s="477" t="e">
        <f t="shared" si="414"/>
        <v>#REF!</v>
      </c>
      <c r="AQ1169" s="477" t="e">
        <f t="shared" si="414"/>
        <v>#REF!</v>
      </c>
      <c r="AR1169" s="477" t="e">
        <f t="shared" si="414"/>
        <v>#REF!</v>
      </c>
      <c r="AS1169" s="680">
        <f>SUM(AS1146+AS1157+AS1168)</f>
        <v>701446.2600000001</v>
      </c>
      <c r="AT1169" s="680">
        <f t="shared" si="414"/>
        <v>666916</v>
      </c>
      <c r="AU1169" s="803">
        <f>SUM(AU1146+AU1157+AU1168)</f>
        <v>804226.6899999998</v>
      </c>
      <c r="AV1169" s="803">
        <f t="shared" si="414"/>
        <v>684216.8300000001</v>
      </c>
      <c r="AW1169" s="803"/>
      <c r="AX1169" s="803">
        <f>SUM(AX1146+AX1157+AX1168)</f>
        <v>387408.5</v>
      </c>
      <c r="AY1169" s="803">
        <f>AY1146+AY1157+AY1168</f>
        <v>642313</v>
      </c>
      <c r="AZ1169" s="804">
        <f t="shared" si="414"/>
        <v>586348</v>
      </c>
      <c r="BA1169" s="805">
        <f>BA1157+BA1146+BA1168</f>
        <v>642313</v>
      </c>
      <c r="BB1169" s="805">
        <f>BB1146+BB1157</f>
        <v>642313</v>
      </c>
      <c r="BC1169" s="803">
        <f>BC1146+BC1157+BC1168</f>
        <v>805632.79</v>
      </c>
      <c r="BD1169" s="803">
        <f>BD1146+BD1157+BD1168</f>
        <v>478958.38000000006</v>
      </c>
      <c r="BE1169" s="804">
        <f t="shared" si="374"/>
        <v>59.45120232755174</v>
      </c>
      <c r="BF1169" s="803">
        <f>BF1146+BF1157+BF1168</f>
        <v>659536.04</v>
      </c>
      <c r="BG1169" s="803">
        <f>BG1146+BG1157+BG1168</f>
        <v>619252</v>
      </c>
      <c r="BH1169" s="803">
        <f>BH1146+BH1157+BH1168</f>
        <v>617248</v>
      </c>
    </row>
    <row r="1170" spans="1:60" s="19" customFormat="1" ht="15.75" customHeight="1">
      <c r="A1170" s="94"/>
      <c r="B1170" s="94"/>
      <c r="C1170" s="94"/>
      <c r="E1170" s="418"/>
      <c r="F1170" s="419"/>
      <c r="G1170" s="419"/>
      <c r="H1170" s="419"/>
      <c r="I1170" s="420"/>
      <c r="J1170" s="419"/>
      <c r="K1170" s="419"/>
      <c r="L1170" s="419"/>
      <c r="M1170" s="419"/>
      <c r="N1170" s="419"/>
      <c r="O1170" s="419"/>
      <c r="P1170" s="419"/>
      <c r="Q1170" s="419"/>
      <c r="R1170" s="421"/>
      <c r="S1170" s="421"/>
      <c r="T1170" s="421"/>
      <c r="U1170" s="422"/>
      <c r="V1170" s="422"/>
      <c r="W1170" s="422"/>
      <c r="X1170" s="421"/>
      <c r="Y1170" s="421"/>
      <c r="Z1170" s="421"/>
      <c r="AA1170" s="421"/>
      <c r="AB1170" s="421"/>
      <c r="AC1170" s="419"/>
      <c r="AD1170" s="419"/>
      <c r="AE1170" s="421"/>
      <c r="AF1170" s="421"/>
      <c r="AG1170" s="421"/>
      <c r="AH1170" s="421"/>
      <c r="AI1170" s="421"/>
      <c r="AJ1170" s="421"/>
      <c r="AK1170" s="421"/>
      <c r="AL1170" s="421"/>
      <c r="AM1170" s="421"/>
      <c r="AN1170" s="421"/>
      <c r="AO1170" s="421"/>
      <c r="AP1170" s="421"/>
      <c r="AQ1170" s="421"/>
      <c r="AR1170" s="130"/>
      <c r="AS1170" s="141"/>
      <c r="AT1170" s="141"/>
      <c r="AU1170" s="130"/>
      <c r="AV1170" s="141"/>
      <c r="AW1170" s="141"/>
      <c r="AX1170" s="141"/>
      <c r="AY1170" s="421"/>
      <c r="AZ1170" s="141"/>
      <c r="BA1170" s="141"/>
      <c r="BB1170" s="141"/>
      <c r="BC1170" s="421"/>
      <c r="BD1170" s="141"/>
      <c r="BE1170" s="94"/>
      <c r="BF1170" s="843"/>
      <c r="BG1170" s="843"/>
      <c r="BH1170" s="843"/>
    </row>
    <row r="1171" spans="1:60" s="19" customFormat="1" ht="15.75">
      <c r="A1171" s="94"/>
      <c r="B1171" s="94"/>
      <c r="C1171" s="94"/>
      <c r="Q1171" s="140"/>
      <c r="R1171" s="141"/>
      <c r="S1171" s="141"/>
      <c r="T1171" s="141"/>
      <c r="U1171" s="142"/>
      <c r="V1171" s="142"/>
      <c r="W1171" s="142"/>
      <c r="X1171" s="141"/>
      <c r="Y1171" s="141"/>
      <c r="Z1171" s="141"/>
      <c r="AA1171" s="141"/>
      <c r="AB1171" s="141"/>
      <c r="AE1171" s="141"/>
      <c r="AF1171" s="141"/>
      <c r="AG1171" s="141"/>
      <c r="AH1171" s="141"/>
      <c r="AI1171" s="141"/>
      <c r="AJ1171" s="130"/>
      <c r="AK1171" s="130"/>
      <c r="AL1171" s="141"/>
      <c r="AM1171" s="141"/>
      <c r="AN1171" s="141"/>
      <c r="AO1171" s="141"/>
      <c r="AP1171" s="141"/>
      <c r="AQ1171" s="130"/>
      <c r="AR1171" s="130"/>
      <c r="AS1171" s="130"/>
      <c r="AT1171" s="141"/>
      <c r="AY1171" s="419"/>
      <c r="BA1171" s="623"/>
      <c r="BB1171" s="623"/>
      <c r="BC1171" s="419"/>
      <c r="BE1171" s="94"/>
      <c r="BF1171" s="843"/>
      <c r="BG1171" s="843"/>
      <c r="BH1171" s="843"/>
    </row>
    <row r="1172" spans="1:60" s="19" customFormat="1" ht="15.75">
      <c r="A1172" s="94"/>
      <c r="B1172" s="94"/>
      <c r="C1172" s="94"/>
      <c r="Q1172" s="140"/>
      <c r="R1172" s="141"/>
      <c r="S1172" s="141"/>
      <c r="T1172" s="141"/>
      <c r="U1172" s="142"/>
      <c r="V1172" s="142"/>
      <c r="W1172" s="142"/>
      <c r="X1172" s="141"/>
      <c r="Y1172" s="141"/>
      <c r="Z1172" s="141"/>
      <c r="AA1172" s="141"/>
      <c r="AB1172" s="141"/>
      <c r="AE1172" s="141"/>
      <c r="AF1172" s="141"/>
      <c r="AG1172" s="141"/>
      <c r="AH1172" s="141"/>
      <c r="AI1172" s="141"/>
      <c r="AJ1172" s="130"/>
      <c r="AK1172" s="130"/>
      <c r="AL1172" s="141"/>
      <c r="AM1172" s="141"/>
      <c r="AN1172" s="141"/>
      <c r="AO1172" s="141"/>
      <c r="AP1172" s="141"/>
      <c r="AQ1172" s="130"/>
      <c r="AR1172" s="130"/>
      <c r="AS1172" s="130"/>
      <c r="AT1172" s="141"/>
      <c r="AY1172" s="419"/>
      <c r="BA1172" s="623"/>
      <c r="BB1172" s="623"/>
      <c r="BC1172" s="419"/>
      <c r="BE1172" s="94"/>
      <c r="BF1172" s="843"/>
      <c r="BG1172" s="843"/>
      <c r="BH1172" s="843"/>
    </row>
    <row r="1173" spans="1:60" s="19" customFormat="1" ht="15.75">
      <c r="A1173" s="94"/>
      <c r="B1173" s="94"/>
      <c r="C1173" s="94"/>
      <c r="Q1173" s="140"/>
      <c r="R1173" s="141"/>
      <c r="S1173" s="141"/>
      <c r="T1173" s="141"/>
      <c r="U1173" s="142"/>
      <c r="V1173" s="142"/>
      <c r="W1173" s="142"/>
      <c r="X1173" s="141"/>
      <c r="Y1173" s="141"/>
      <c r="Z1173" s="141"/>
      <c r="AA1173" s="141"/>
      <c r="AB1173" s="141"/>
      <c r="AE1173" s="141"/>
      <c r="AF1173" s="141"/>
      <c r="AG1173" s="141"/>
      <c r="AH1173" s="141"/>
      <c r="AI1173" s="141"/>
      <c r="AJ1173" s="130"/>
      <c r="AK1173" s="130"/>
      <c r="AL1173" s="141"/>
      <c r="AM1173" s="141"/>
      <c r="AN1173" s="141"/>
      <c r="AO1173" s="141"/>
      <c r="AP1173" s="141"/>
      <c r="AQ1173" s="130"/>
      <c r="AR1173" s="130"/>
      <c r="AS1173" s="130"/>
      <c r="AT1173" s="141"/>
      <c r="AY1173" s="419"/>
      <c r="BA1173" s="623"/>
      <c r="BB1173" s="623"/>
      <c r="BC1173" s="419"/>
      <c r="BE1173" s="94"/>
      <c r="BF1173" s="843"/>
      <c r="BG1173" s="843"/>
      <c r="BH1173" s="843"/>
    </row>
    <row r="1174" spans="1:60" s="19" customFormat="1" ht="15.75">
      <c r="A1174" s="94"/>
      <c r="B1174" s="94"/>
      <c r="C1174" s="94"/>
      <c r="Q1174" s="140"/>
      <c r="R1174" s="141"/>
      <c r="S1174" s="141"/>
      <c r="T1174" s="141"/>
      <c r="U1174" s="142"/>
      <c r="V1174" s="142"/>
      <c r="W1174" s="142"/>
      <c r="X1174" s="141"/>
      <c r="Y1174" s="141"/>
      <c r="Z1174" s="141"/>
      <c r="AA1174" s="141"/>
      <c r="AB1174" s="141"/>
      <c r="AE1174" s="141"/>
      <c r="AF1174" s="141"/>
      <c r="AG1174" s="141"/>
      <c r="AH1174" s="141"/>
      <c r="AI1174" s="141"/>
      <c r="AJ1174" s="130"/>
      <c r="AK1174" s="130"/>
      <c r="AL1174" s="141"/>
      <c r="AM1174" s="141"/>
      <c r="AN1174" s="141"/>
      <c r="AO1174" s="141"/>
      <c r="AP1174" s="141"/>
      <c r="AQ1174" s="130"/>
      <c r="AR1174" s="130"/>
      <c r="AS1174" s="130"/>
      <c r="AT1174" s="141"/>
      <c r="AY1174" s="419"/>
      <c r="BA1174" s="623"/>
      <c r="BB1174" s="623"/>
      <c r="BC1174" s="419"/>
      <c r="BE1174" s="94"/>
      <c r="BF1174" s="843"/>
      <c r="BG1174" s="843"/>
      <c r="BH1174" s="843"/>
    </row>
    <row r="1175" spans="1:60" s="19" customFormat="1" ht="15.75">
      <c r="A1175" s="94"/>
      <c r="B1175" s="94"/>
      <c r="C1175" s="94"/>
      <c r="Q1175" s="140"/>
      <c r="R1175" s="141"/>
      <c r="S1175" s="141"/>
      <c r="T1175" s="141"/>
      <c r="U1175" s="142"/>
      <c r="V1175" s="142"/>
      <c r="W1175" s="142"/>
      <c r="X1175" s="141"/>
      <c r="Y1175" s="141"/>
      <c r="Z1175" s="141"/>
      <c r="AA1175" s="141"/>
      <c r="AB1175" s="141"/>
      <c r="AE1175" s="141"/>
      <c r="AF1175" s="141"/>
      <c r="AG1175" s="141"/>
      <c r="AH1175" s="141"/>
      <c r="AI1175" s="141"/>
      <c r="AJ1175" s="130"/>
      <c r="AK1175" s="130"/>
      <c r="AL1175" s="141"/>
      <c r="AM1175" s="141"/>
      <c r="AN1175" s="141"/>
      <c r="AO1175" s="141"/>
      <c r="AP1175" s="141"/>
      <c r="AQ1175" s="130"/>
      <c r="AR1175" s="130"/>
      <c r="AS1175" s="130"/>
      <c r="AT1175" s="141"/>
      <c r="AY1175" s="419"/>
      <c r="BA1175" s="623"/>
      <c r="BB1175" s="623"/>
      <c r="BC1175" s="419"/>
      <c r="BE1175" s="94"/>
      <c r="BF1175" s="843"/>
      <c r="BG1175" s="843"/>
      <c r="BH1175" s="843"/>
    </row>
    <row r="1176" spans="1:60" s="19" customFormat="1" ht="15.75">
      <c r="A1176" s="94"/>
      <c r="B1176" s="94"/>
      <c r="C1176" s="94"/>
      <c r="Q1176" s="140"/>
      <c r="R1176" s="141"/>
      <c r="S1176" s="141"/>
      <c r="T1176" s="141"/>
      <c r="U1176" s="142"/>
      <c r="V1176" s="142"/>
      <c r="W1176" s="142"/>
      <c r="X1176" s="141"/>
      <c r="Y1176" s="141"/>
      <c r="Z1176" s="141"/>
      <c r="AA1176" s="141"/>
      <c r="AB1176" s="141"/>
      <c r="AE1176" s="141"/>
      <c r="AF1176" s="141"/>
      <c r="AG1176" s="141"/>
      <c r="AH1176" s="141"/>
      <c r="AI1176" s="141"/>
      <c r="AJ1176" s="130"/>
      <c r="AK1176" s="130"/>
      <c r="AL1176" s="141"/>
      <c r="AM1176" s="141"/>
      <c r="AN1176" s="141"/>
      <c r="AO1176" s="141"/>
      <c r="AP1176" s="141"/>
      <c r="AQ1176" s="130"/>
      <c r="AR1176" s="130"/>
      <c r="AS1176" s="130"/>
      <c r="AT1176" s="141"/>
      <c r="AY1176" s="419"/>
      <c r="BA1176" s="623"/>
      <c r="BB1176" s="623"/>
      <c r="BC1176" s="419"/>
      <c r="BE1176" s="94"/>
      <c r="BF1176" s="843"/>
      <c r="BG1176" s="843"/>
      <c r="BH1176" s="843"/>
    </row>
    <row r="1177" spans="1:60" s="19" customFormat="1" ht="15.75">
      <c r="A1177" s="94"/>
      <c r="B1177" s="94"/>
      <c r="C1177" s="94"/>
      <c r="Q1177" s="140"/>
      <c r="R1177" s="141"/>
      <c r="S1177" s="141"/>
      <c r="T1177" s="141"/>
      <c r="U1177" s="142"/>
      <c r="V1177" s="142"/>
      <c r="W1177" s="142"/>
      <c r="X1177" s="141"/>
      <c r="Y1177" s="141"/>
      <c r="Z1177" s="141"/>
      <c r="AA1177" s="141"/>
      <c r="AB1177" s="141"/>
      <c r="AE1177" s="141"/>
      <c r="AF1177" s="141"/>
      <c r="AG1177" s="141"/>
      <c r="AH1177" s="141"/>
      <c r="AI1177" s="141"/>
      <c r="AJ1177" s="130"/>
      <c r="AK1177" s="130"/>
      <c r="AL1177" s="141"/>
      <c r="AM1177" s="141"/>
      <c r="AN1177" s="141"/>
      <c r="AO1177" s="141"/>
      <c r="AP1177" s="141"/>
      <c r="AQ1177" s="130"/>
      <c r="AR1177" s="130"/>
      <c r="AS1177" s="130"/>
      <c r="AT1177" s="141"/>
      <c r="AY1177" s="419"/>
      <c r="BA1177" s="623"/>
      <c r="BB1177" s="623"/>
      <c r="BC1177" s="419"/>
      <c r="BE1177" s="94"/>
      <c r="BF1177" s="843"/>
      <c r="BG1177" s="843"/>
      <c r="BH1177" s="843"/>
    </row>
    <row r="1178" spans="1:60" s="19" customFormat="1" ht="15.75">
      <c r="A1178" s="94"/>
      <c r="B1178" s="94"/>
      <c r="C1178" s="94"/>
      <c r="Q1178" s="140"/>
      <c r="R1178" s="141"/>
      <c r="S1178" s="141"/>
      <c r="T1178" s="141"/>
      <c r="U1178" s="142"/>
      <c r="V1178" s="142"/>
      <c r="W1178" s="142"/>
      <c r="X1178" s="141"/>
      <c r="Y1178" s="141"/>
      <c r="Z1178" s="141"/>
      <c r="AA1178" s="141"/>
      <c r="AB1178" s="141"/>
      <c r="AE1178" s="141"/>
      <c r="AF1178" s="141"/>
      <c r="AG1178" s="141"/>
      <c r="AH1178" s="141"/>
      <c r="AI1178" s="141"/>
      <c r="AJ1178" s="130"/>
      <c r="AK1178" s="130"/>
      <c r="AL1178" s="141"/>
      <c r="AM1178" s="141"/>
      <c r="AN1178" s="141"/>
      <c r="AO1178" s="141"/>
      <c r="AP1178" s="141"/>
      <c r="AQ1178" s="130"/>
      <c r="AR1178" s="130"/>
      <c r="AS1178" s="130"/>
      <c r="AT1178" s="141"/>
      <c r="AY1178" s="419"/>
      <c r="BA1178" s="623"/>
      <c r="BB1178" s="623"/>
      <c r="BC1178" s="419"/>
      <c r="BE1178" s="94"/>
      <c r="BF1178" s="843"/>
      <c r="BG1178" s="843"/>
      <c r="BH1178" s="843"/>
    </row>
    <row r="1179" spans="1:60" s="19" customFormat="1" ht="15.75">
      <c r="A1179" s="94"/>
      <c r="B1179" s="94"/>
      <c r="C1179" s="94"/>
      <c r="Q1179" s="140"/>
      <c r="R1179" s="141"/>
      <c r="S1179" s="141"/>
      <c r="T1179" s="141"/>
      <c r="U1179" s="142"/>
      <c r="V1179" s="142"/>
      <c r="W1179" s="142"/>
      <c r="X1179" s="141"/>
      <c r="Y1179" s="141"/>
      <c r="Z1179" s="141"/>
      <c r="AA1179" s="141"/>
      <c r="AB1179" s="141"/>
      <c r="AE1179" s="141"/>
      <c r="AF1179" s="141"/>
      <c r="AG1179" s="141"/>
      <c r="AH1179" s="141"/>
      <c r="AI1179" s="141"/>
      <c r="AJ1179" s="130"/>
      <c r="AK1179" s="130"/>
      <c r="AL1179" s="141"/>
      <c r="AM1179" s="141"/>
      <c r="AN1179" s="141"/>
      <c r="AO1179" s="141"/>
      <c r="AP1179" s="141"/>
      <c r="AQ1179" s="130"/>
      <c r="AR1179" s="130"/>
      <c r="AS1179" s="130"/>
      <c r="AT1179" s="141"/>
      <c r="AY1179" s="419"/>
      <c r="BA1179" s="623"/>
      <c r="BB1179" s="623"/>
      <c r="BC1179" s="419"/>
      <c r="BE1179" s="94"/>
      <c r="BF1179" s="843"/>
      <c r="BG1179" s="843"/>
      <c r="BH1179" s="843"/>
    </row>
    <row r="1180" spans="1:60" s="19" customFormat="1" ht="15.75">
      <c r="A1180" s="94"/>
      <c r="B1180" s="94"/>
      <c r="C1180" s="94"/>
      <c r="Q1180" s="140"/>
      <c r="R1180" s="141"/>
      <c r="S1180" s="141"/>
      <c r="T1180" s="141"/>
      <c r="U1180" s="142"/>
      <c r="V1180" s="142"/>
      <c r="W1180" s="142"/>
      <c r="X1180" s="141"/>
      <c r="Y1180" s="141"/>
      <c r="Z1180" s="141"/>
      <c r="AA1180" s="141"/>
      <c r="AB1180" s="141"/>
      <c r="AE1180" s="141"/>
      <c r="AF1180" s="141"/>
      <c r="AG1180" s="141"/>
      <c r="AH1180" s="141"/>
      <c r="AI1180" s="141"/>
      <c r="AJ1180" s="130"/>
      <c r="AK1180" s="130"/>
      <c r="AL1180" s="141"/>
      <c r="AM1180" s="141"/>
      <c r="AN1180" s="141"/>
      <c r="AO1180" s="141"/>
      <c r="AP1180" s="141"/>
      <c r="AQ1180" s="130"/>
      <c r="AR1180" s="130"/>
      <c r="AS1180" s="130"/>
      <c r="AT1180" s="141"/>
      <c r="AY1180" s="419"/>
      <c r="BA1180" s="623"/>
      <c r="BB1180" s="623"/>
      <c r="BC1180" s="419"/>
      <c r="BE1180" s="94"/>
      <c r="BF1180" s="843"/>
      <c r="BG1180" s="843"/>
      <c r="BH1180" s="843"/>
    </row>
    <row r="1181" spans="1:60" s="19" customFormat="1" ht="15.75">
      <c r="A1181" s="94"/>
      <c r="B1181" s="94"/>
      <c r="C1181" s="94"/>
      <c r="Q1181" s="140"/>
      <c r="R1181" s="141"/>
      <c r="S1181" s="141"/>
      <c r="T1181" s="141"/>
      <c r="U1181" s="142"/>
      <c r="V1181" s="142"/>
      <c r="W1181" s="142"/>
      <c r="X1181" s="141"/>
      <c r="Y1181" s="141"/>
      <c r="Z1181" s="141"/>
      <c r="AA1181" s="141"/>
      <c r="AB1181" s="141"/>
      <c r="AE1181" s="141"/>
      <c r="AF1181" s="141"/>
      <c r="AG1181" s="141"/>
      <c r="AH1181" s="141"/>
      <c r="AI1181" s="141"/>
      <c r="AJ1181" s="130"/>
      <c r="AK1181" s="130"/>
      <c r="AL1181" s="141"/>
      <c r="AM1181" s="141"/>
      <c r="AN1181" s="141"/>
      <c r="AO1181" s="141"/>
      <c r="AP1181" s="141"/>
      <c r="AQ1181" s="130"/>
      <c r="AR1181" s="130"/>
      <c r="AS1181" s="130"/>
      <c r="AT1181" s="141"/>
      <c r="AY1181" s="419"/>
      <c r="BA1181" s="623"/>
      <c r="BB1181" s="623"/>
      <c r="BC1181" s="419"/>
      <c r="BE1181" s="94"/>
      <c r="BF1181" s="843"/>
      <c r="BG1181" s="843"/>
      <c r="BH1181" s="843"/>
    </row>
    <row r="1182" spans="1:60" s="19" customFormat="1" ht="15.75">
      <c r="A1182" s="94"/>
      <c r="B1182" s="94"/>
      <c r="C1182" s="94"/>
      <c r="Q1182" s="140"/>
      <c r="R1182" s="141"/>
      <c r="S1182" s="141"/>
      <c r="T1182" s="141"/>
      <c r="U1182" s="142"/>
      <c r="V1182" s="142"/>
      <c r="W1182" s="142"/>
      <c r="X1182" s="141"/>
      <c r="Y1182" s="141"/>
      <c r="Z1182" s="141"/>
      <c r="AA1182" s="141"/>
      <c r="AB1182" s="141"/>
      <c r="AE1182" s="141"/>
      <c r="AF1182" s="141"/>
      <c r="AG1182" s="141"/>
      <c r="AH1182" s="141"/>
      <c r="AI1182" s="141"/>
      <c r="AJ1182" s="130"/>
      <c r="AK1182" s="130"/>
      <c r="AL1182" s="141"/>
      <c r="AM1182" s="141"/>
      <c r="AN1182" s="141"/>
      <c r="AO1182" s="141"/>
      <c r="AP1182" s="141"/>
      <c r="AQ1182" s="130"/>
      <c r="AR1182" s="130"/>
      <c r="AS1182" s="130"/>
      <c r="AT1182" s="141"/>
      <c r="AY1182" s="419"/>
      <c r="BA1182" s="623"/>
      <c r="BB1182" s="623"/>
      <c r="BC1182" s="419"/>
      <c r="BE1182" s="94"/>
      <c r="BF1182" s="843"/>
      <c r="BG1182" s="843"/>
      <c r="BH1182" s="843"/>
    </row>
    <row r="1183" spans="1:60" s="19" customFormat="1" ht="15.75">
      <c r="A1183" s="94"/>
      <c r="B1183" s="94"/>
      <c r="C1183" s="94"/>
      <c r="Q1183" s="140"/>
      <c r="R1183" s="141"/>
      <c r="S1183" s="141"/>
      <c r="T1183" s="141"/>
      <c r="U1183" s="142"/>
      <c r="V1183" s="142"/>
      <c r="W1183" s="142"/>
      <c r="X1183" s="141"/>
      <c r="Y1183" s="141"/>
      <c r="Z1183" s="141"/>
      <c r="AA1183" s="141"/>
      <c r="AB1183" s="141"/>
      <c r="AE1183" s="141"/>
      <c r="AF1183" s="141"/>
      <c r="AG1183" s="141"/>
      <c r="AH1183" s="141"/>
      <c r="AI1183" s="141"/>
      <c r="AJ1183" s="130"/>
      <c r="AK1183" s="130"/>
      <c r="AL1183" s="141"/>
      <c r="AM1183" s="141"/>
      <c r="AN1183" s="141"/>
      <c r="AO1183" s="141"/>
      <c r="AP1183" s="141"/>
      <c r="AQ1183" s="130"/>
      <c r="AR1183" s="130"/>
      <c r="AS1183" s="130"/>
      <c r="AT1183" s="141"/>
      <c r="AY1183" s="419"/>
      <c r="BA1183" s="623"/>
      <c r="BB1183" s="623"/>
      <c r="BC1183" s="419"/>
      <c r="BE1183" s="94"/>
      <c r="BF1183" s="843"/>
      <c r="BG1183" s="843"/>
      <c r="BH1183" s="843"/>
    </row>
    <row r="1184" spans="1:60" s="19" customFormat="1" ht="15.75">
      <c r="A1184" s="94"/>
      <c r="B1184" s="94"/>
      <c r="C1184" s="94"/>
      <c r="Q1184" s="140"/>
      <c r="R1184" s="141"/>
      <c r="S1184" s="141"/>
      <c r="T1184" s="141"/>
      <c r="U1184" s="142"/>
      <c r="V1184" s="142"/>
      <c r="W1184" s="142"/>
      <c r="X1184" s="141"/>
      <c r="Y1184" s="141"/>
      <c r="Z1184" s="141"/>
      <c r="AA1184" s="141"/>
      <c r="AB1184" s="141"/>
      <c r="AE1184" s="141"/>
      <c r="AF1184" s="141"/>
      <c r="AG1184" s="141"/>
      <c r="AH1184" s="141"/>
      <c r="AI1184" s="141"/>
      <c r="AJ1184" s="130"/>
      <c r="AK1184" s="130"/>
      <c r="AL1184" s="141"/>
      <c r="AM1184" s="141"/>
      <c r="AN1184" s="141"/>
      <c r="AO1184" s="141"/>
      <c r="AP1184" s="141"/>
      <c r="AQ1184" s="130"/>
      <c r="AR1184" s="130"/>
      <c r="AS1184" s="130"/>
      <c r="AT1184" s="141"/>
      <c r="AY1184" s="419"/>
      <c r="BA1184" s="623"/>
      <c r="BB1184" s="623"/>
      <c r="BC1184" s="419"/>
      <c r="BE1184" s="94"/>
      <c r="BF1184" s="843"/>
      <c r="BG1184" s="843"/>
      <c r="BH1184" s="843"/>
    </row>
    <row r="1185" spans="1:60" s="19" customFormat="1" ht="15.75">
      <c r="A1185" s="94"/>
      <c r="B1185" s="94"/>
      <c r="C1185" s="94"/>
      <c r="Q1185" s="140"/>
      <c r="R1185" s="141"/>
      <c r="S1185" s="141"/>
      <c r="T1185" s="141"/>
      <c r="U1185" s="142"/>
      <c r="V1185" s="142"/>
      <c r="W1185" s="142"/>
      <c r="X1185" s="141"/>
      <c r="Y1185" s="141"/>
      <c r="Z1185" s="141"/>
      <c r="AA1185" s="141"/>
      <c r="AB1185" s="141"/>
      <c r="AE1185" s="141"/>
      <c r="AF1185" s="141"/>
      <c r="AG1185" s="141"/>
      <c r="AH1185" s="141"/>
      <c r="AI1185" s="141"/>
      <c r="AJ1185" s="130"/>
      <c r="AK1185" s="130"/>
      <c r="AL1185" s="141"/>
      <c r="AM1185" s="141"/>
      <c r="AN1185" s="141"/>
      <c r="AO1185" s="141"/>
      <c r="AP1185" s="141"/>
      <c r="AQ1185" s="130"/>
      <c r="AR1185" s="130"/>
      <c r="AS1185" s="130"/>
      <c r="AT1185" s="141"/>
      <c r="AY1185" s="419"/>
      <c r="BA1185" s="623"/>
      <c r="BB1185" s="623"/>
      <c r="BC1185" s="419"/>
      <c r="BE1185" s="94"/>
      <c r="BF1185" s="843"/>
      <c r="BG1185" s="843"/>
      <c r="BH1185" s="843"/>
    </row>
    <row r="1186" spans="1:60" s="19" customFormat="1" ht="15.75">
      <c r="A1186" s="94"/>
      <c r="B1186" s="94"/>
      <c r="C1186" s="94"/>
      <c r="Q1186" s="140"/>
      <c r="R1186" s="141"/>
      <c r="S1186" s="141"/>
      <c r="T1186" s="141"/>
      <c r="U1186" s="142"/>
      <c r="V1186" s="142"/>
      <c r="W1186" s="142"/>
      <c r="X1186" s="141"/>
      <c r="Y1186" s="141"/>
      <c r="Z1186" s="141"/>
      <c r="AA1186" s="141"/>
      <c r="AB1186" s="141"/>
      <c r="AE1186" s="141"/>
      <c r="AF1186" s="141"/>
      <c r="AG1186" s="141"/>
      <c r="AH1186" s="141"/>
      <c r="AI1186" s="141"/>
      <c r="AJ1186" s="130"/>
      <c r="AK1186" s="130"/>
      <c r="AL1186" s="141"/>
      <c r="AM1186" s="141"/>
      <c r="AN1186" s="141"/>
      <c r="AO1186" s="141"/>
      <c r="AP1186" s="141"/>
      <c r="AQ1186" s="130"/>
      <c r="AR1186" s="130"/>
      <c r="AS1186" s="130"/>
      <c r="AT1186" s="141"/>
      <c r="AY1186" s="419"/>
      <c r="BA1186" s="623"/>
      <c r="BB1186" s="623"/>
      <c r="BC1186" s="419"/>
      <c r="BE1186" s="94"/>
      <c r="BF1186" s="843"/>
      <c r="BG1186" s="843"/>
      <c r="BH1186" s="843"/>
    </row>
    <row r="1187" spans="1:60" s="19" customFormat="1" ht="15.75">
      <c r="A1187" s="94"/>
      <c r="B1187" s="94"/>
      <c r="C1187" s="94"/>
      <c r="Q1187" s="140"/>
      <c r="R1187" s="141"/>
      <c r="S1187" s="141"/>
      <c r="T1187" s="141"/>
      <c r="U1187" s="142"/>
      <c r="V1187" s="142"/>
      <c r="W1187" s="142"/>
      <c r="X1187" s="141"/>
      <c r="Y1187" s="141"/>
      <c r="Z1187" s="141"/>
      <c r="AA1187" s="141"/>
      <c r="AB1187" s="141"/>
      <c r="AE1187" s="141"/>
      <c r="AF1187" s="141"/>
      <c r="AG1187" s="141"/>
      <c r="AH1187" s="141"/>
      <c r="AI1187" s="141"/>
      <c r="AJ1187" s="130"/>
      <c r="AK1187" s="130"/>
      <c r="AL1187" s="141"/>
      <c r="AM1187" s="141"/>
      <c r="AN1187" s="141"/>
      <c r="AO1187" s="141"/>
      <c r="AP1187" s="141"/>
      <c r="AQ1187" s="130"/>
      <c r="AR1187" s="130"/>
      <c r="AS1187" s="130"/>
      <c r="AT1187" s="141"/>
      <c r="AY1187" s="419"/>
      <c r="BA1187" s="623"/>
      <c r="BB1187" s="623"/>
      <c r="BC1187" s="419"/>
      <c r="BE1187" s="94"/>
      <c r="BF1187" s="843"/>
      <c r="BG1187" s="843"/>
      <c r="BH1187" s="843"/>
    </row>
    <row r="1188" spans="1:46" ht="15.75">
      <c r="A1188" s="94"/>
      <c r="B1188" s="94"/>
      <c r="C1188" s="94"/>
      <c r="D1188" s="19"/>
      <c r="E1188" s="19"/>
      <c r="F1188" s="19"/>
      <c r="G1188" s="19"/>
      <c r="H1188" s="19"/>
      <c r="I1188" s="19"/>
      <c r="J1188" s="19"/>
      <c r="K1188" s="19"/>
      <c r="L1188" s="19"/>
      <c r="M1188" s="19"/>
      <c r="N1188" s="19"/>
      <c r="O1188" s="19"/>
      <c r="P1188" s="19"/>
      <c r="Q1188" s="140"/>
      <c r="R1188" s="141"/>
      <c r="S1188" s="141"/>
      <c r="T1188" s="141"/>
      <c r="U1188" s="142"/>
      <c r="V1188" s="142"/>
      <c r="W1188" s="142"/>
      <c r="X1188" s="141"/>
      <c r="Y1188" s="141"/>
      <c r="Z1188" s="141"/>
      <c r="AA1188" s="141"/>
      <c r="AB1188" s="141"/>
      <c r="AC1188" s="19"/>
      <c r="AD1188" s="19"/>
      <c r="AE1188" s="141"/>
      <c r="AF1188" s="141"/>
      <c r="AG1188" s="141"/>
      <c r="AH1188" s="141"/>
      <c r="AI1188" s="141"/>
      <c r="AJ1188" s="130"/>
      <c r="AK1188" s="130"/>
      <c r="AL1188" s="141"/>
      <c r="AM1188" s="141"/>
      <c r="AN1188" s="141"/>
      <c r="AO1188" s="141"/>
      <c r="AP1188" s="141"/>
      <c r="AQ1188" s="130"/>
      <c r="AR1188" s="130"/>
      <c r="AS1188" s="130"/>
      <c r="AT1188" s="141"/>
    </row>
    <row r="1189" spans="1:46" ht="15.75">
      <c r="A1189" s="94"/>
      <c r="B1189" s="94"/>
      <c r="C1189" s="94"/>
      <c r="D1189" s="19"/>
      <c r="E1189" s="19"/>
      <c r="F1189" s="19"/>
      <c r="G1189" s="19"/>
      <c r="H1189" s="19"/>
      <c r="I1189" s="19"/>
      <c r="J1189" s="19"/>
      <c r="K1189" s="19"/>
      <c r="L1189" s="19"/>
      <c r="M1189" s="19"/>
      <c r="N1189" s="19"/>
      <c r="O1189" s="19"/>
      <c r="P1189" s="19"/>
      <c r="Q1189" s="140"/>
      <c r="R1189" s="141"/>
      <c r="S1189" s="141"/>
      <c r="T1189" s="141"/>
      <c r="U1189" s="142"/>
      <c r="V1189" s="142"/>
      <c r="W1189" s="142"/>
      <c r="X1189" s="141"/>
      <c r="Y1189" s="141"/>
      <c r="Z1189" s="141"/>
      <c r="AA1189" s="141"/>
      <c r="AB1189" s="141"/>
      <c r="AC1189" s="19"/>
      <c r="AD1189" s="19"/>
      <c r="AE1189" s="141"/>
      <c r="AF1189" s="141"/>
      <c r="AG1189" s="141"/>
      <c r="AH1189" s="141"/>
      <c r="AI1189" s="141"/>
      <c r="AJ1189" s="130"/>
      <c r="AK1189" s="130"/>
      <c r="AL1189" s="141"/>
      <c r="AM1189" s="141"/>
      <c r="AN1189" s="141"/>
      <c r="AO1189" s="141"/>
      <c r="AP1189" s="141"/>
      <c r="AQ1189" s="130"/>
      <c r="AR1189" s="130"/>
      <c r="AS1189" s="130"/>
      <c r="AT1189" s="141"/>
    </row>
    <row r="1190" spans="1:46" ht="15.75">
      <c r="A1190" s="94"/>
      <c r="B1190" s="94"/>
      <c r="C1190" s="94"/>
      <c r="D1190" s="19"/>
      <c r="E1190" s="19"/>
      <c r="F1190" s="19"/>
      <c r="G1190" s="19"/>
      <c r="H1190" s="19"/>
      <c r="I1190" s="19"/>
      <c r="J1190" s="19"/>
      <c r="K1190" s="19"/>
      <c r="L1190" s="19"/>
      <c r="M1190" s="19"/>
      <c r="N1190" s="19"/>
      <c r="O1190" s="19"/>
      <c r="P1190" s="19"/>
      <c r="Q1190" s="140"/>
      <c r="R1190" s="141"/>
      <c r="S1190" s="141"/>
      <c r="T1190" s="141"/>
      <c r="U1190" s="142"/>
      <c r="V1190" s="142"/>
      <c r="W1190" s="142"/>
      <c r="X1190" s="141"/>
      <c r="Y1190" s="141"/>
      <c r="Z1190" s="141"/>
      <c r="AA1190" s="141"/>
      <c r="AB1190" s="141"/>
      <c r="AC1190" s="19"/>
      <c r="AD1190" s="19"/>
      <c r="AE1190" s="141"/>
      <c r="AF1190" s="141"/>
      <c r="AG1190" s="141"/>
      <c r="AH1190" s="141"/>
      <c r="AI1190" s="141"/>
      <c r="AJ1190" s="130"/>
      <c r="AK1190" s="130"/>
      <c r="AL1190" s="141"/>
      <c r="AM1190" s="141"/>
      <c r="AN1190" s="141"/>
      <c r="AO1190" s="141"/>
      <c r="AP1190" s="141"/>
      <c r="AQ1190" s="130"/>
      <c r="AR1190" s="130"/>
      <c r="AS1190" s="130"/>
      <c r="AT1190" s="141"/>
    </row>
    <row r="1191" spans="1:46" ht="15.75">
      <c r="A1191" s="94"/>
      <c r="B1191" s="94"/>
      <c r="C1191" s="94"/>
      <c r="D1191" s="19"/>
      <c r="E1191" s="19"/>
      <c r="F1191" s="19"/>
      <c r="G1191" s="19"/>
      <c r="H1191" s="19"/>
      <c r="I1191" s="19"/>
      <c r="J1191" s="19"/>
      <c r="K1191" s="19"/>
      <c r="L1191" s="19"/>
      <c r="M1191" s="19"/>
      <c r="N1191" s="19"/>
      <c r="O1191" s="19"/>
      <c r="P1191" s="19"/>
      <c r="Q1191" s="140"/>
      <c r="R1191" s="141"/>
      <c r="S1191" s="141"/>
      <c r="T1191" s="141"/>
      <c r="U1191" s="142"/>
      <c r="V1191" s="142"/>
      <c r="W1191" s="142"/>
      <c r="X1191" s="141"/>
      <c r="Y1191" s="141"/>
      <c r="Z1191" s="141"/>
      <c r="AA1191" s="141"/>
      <c r="AB1191" s="141"/>
      <c r="AC1191" s="19"/>
      <c r="AD1191" s="19"/>
      <c r="AE1191" s="141"/>
      <c r="AF1191" s="141"/>
      <c r="AG1191" s="141"/>
      <c r="AH1191" s="141"/>
      <c r="AI1191" s="141"/>
      <c r="AJ1191" s="130"/>
      <c r="AK1191" s="130"/>
      <c r="AL1191" s="141"/>
      <c r="AM1191" s="141"/>
      <c r="AN1191" s="141"/>
      <c r="AO1191" s="141"/>
      <c r="AP1191" s="141"/>
      <c r="AQ1191" s="130"/>
      <c r="AR1191" s="130"/>
      <c r="AS1191" s="130"/>
      <c r="AT1191" s="141"/>
    </row>
    <row r="1192" spans="1:46" ht="15.75">
      <c r="A1192" s="94"/>
      <c r="B1192" s="94"/>
      <c r="C1192" s="94"/>
      <c r="D1192" s="19"/>
      <c r="E1192" s="19"/>
      <c r="F1192" s="19"/>
      <c r="G1192" s="19"/>
      <c r="H1192" s="19"/>
      <c r="I1192" s="19"/>
      <c r="J1192" s="19"/>
      <c r="K1192" s="19"/>
      <c r="L1192" s="19"/>
      <c r="M1192" s="19"/>
      <c r="N1192" s="19"/>
      <c r="O1192" s="19"/>
      <c r="P1192" s="19"/>
      <c r="Q1192" s="140"/>
      <c r="R1192" s="141"/>
      <c r="S1192" s="141"/>
      <c r="T1192" s="141"/>
      <c r="U1192" s="142"/>
      <c r="V1192" s="142"/>
      <c r="W1192" s="142"/>
      <c r="X1192" s="141"/>
      <c r="Y1192" s="141"/>
      <c r="Z1192" s="141"/>
      <c r="AA1192" s="141"/>
      <c r="AB1192" s="141"/>
      <c r="AC1192" s="19"/>
      <c r="AD1192" s="19"/>
      <c r="AE1192" s="141"/>
      <c r="AF1192" s="141"/>
      <c r="AG1192" s="141"/>
      <c r="AH1192" s="141"/>
      <c r="AI1192" s="141"/>
      <c r="AJ1192" s="130"/>
      <c r="AK1192" s="130"/>
      <c r="AL1192" s="141"/>
      <c r="AM1192" s="141"/>
      <c r="AN1192" s="141"/>
      <c r="AO1192" s="141"/>
      <c r="AP1192" s="141"/>
      <c r="AQ1192" s="130"/>
      <c r="AR1192" s="130"/>
      <c r="AS1192" s="130"/>
      <c r="AT1192" s="141"/>
    </row>
    <row r="1193" spans="1:46" ht="15.75">
      <c r="A1193" s="94"/>
      <c r="B1193" s="94"/>
      <c r="C1193" s="94"/>
      <c r="D1193" s="19"/>
      <c r="E1193" s="19"/>
      <c r="F1193" s="19"/>
      <c r="G1193" s="19"/>
      <c r="H1193" s="19"/>
      <c r="I1193" s="19"/>
      <c r="J1193" s="19"/>
      <c r="K1193" s="19"/>
      <c r="L1193" s="19"/>
      <c r="M1193" s="19"/>
      <c r="N1193" s="19"/>
      <c r="O1193" s="19"/>
      <c r="P1193" s="19"/>
      <c r="Q1193" s="140"/>
      <c r="R1193" s="141"/>
      <c r="S1193" s="141"/>
      <c r="T1193" s="141"/>
      <c r="U1193" s="142"/>
      <c r="V1193" s="142"/>
      <c r="W1193" s="142"/>
      <c r="X1193" s="141"/>
      <c r="Y1193" s="141"/>
      <c r="Z1193" s="141"/>
      <c r="AA1193" s="141"/>
      <c r="AB1193" s="141"/>
      <c r="AC1193" s="19"/>
      <c r="AD1193" s="19"/>
      <c r="AE1193" s="141"/>
      <c r="AF1193" s="141"/>
      <c r="AG1193" s="141"/>
      <c r="AH1193" s="141"/>
      <c r="AI1193" s="141"/>
      <c r="AJ1193" s="130"/>
      <c r="AK1193" s="130"/>
      <c r="AL1193" s="141"/>
      <c r="AM1193" s="141"/>
      <c r="AN1193" s="141"/>
      <c r="AO1193" s="141"/>
      <c r="AP1193" s="141"/>
      <c r="AQ1193" s="130"/>
      <c r="AR1193" s="130"/>
      <c r="AS1193" s="130"/>
      <c r="AT1193" s="141"/>
    </row>
    <row r="1194" spans="1:45" ht="15.75">
      <c r="A1194" s="94"/>
      <c r="B1194" s="94"/>
      <c r="C1194" s="94"/>
      <c r="D1194" s="19"/>
      <c r="E1194" s="19"/>
      <c r="F1194" s="19"/>
      <c r="G1194" s="19"/>
      <c r="H1194" s="19"/>
      <c r="I1194" s="19"/>
      <c r="J1194" s="19"/>
      <c r="K1194" s="19"/>
      <c r="L1194" s="19"/>
      <c r="M1194" s="19"/>
      <c r="N1194" s="19"/>
      <c r="O1194" s="19"/>
      <c r="P1194" s="19"/>
      <c r="Q1194" s="140"/>
      <c r="R1194" s="141"/>
      <c r="S1194" s="141"/>
      <c r="T1194" s="141"/>
      <c r="U1194" s="142"/>
      <c r="V1194" s="142"/>
      <c r="W1194" s="142"/>
      <c r="X1194" s="141"/>
      <c r="Y1194" s="141"/>
      <c r="Z1194" s="141"/>
      <c r="AA1194" s="141"/>
      <c r="AB1194" s="141"/>
      <c r="AC1194" s="19"/>
      <c r="AD1194" s="19"/>
      <c r="AE1194" s="141"/>
      <c r="AF1194" s="141"/>
      <c r="AG1194" s="141"/>
      <c r="AH1194" s="141"/>
      <c r="AJ1194" s="130"/>
      <c r="AK1194" s="130"/>
      <c r="AL1194" s="141"/>
      <c r="AM1194" s="141"/>
      <c r="AN1194" s="141"/>
      <c r="AO1194" s="141"/>
      <c r="AP1194" s="141"/>
      <c r="AQ1194" s="130"/>
      <c r="AR1194" s="130"/>
      <c r="AS1194" s="130"/>
    </row>
    <row r="1195" spans="5:16" ht="15.75">
      <c r="E1195" s="19"/>
      <c r="F1195" s="19"/>
      <c r="G1195" s="19"/>
      <c r="H1195" s="19"/>
      <c r="I1195" s="19"/>
      <c r="J1195" s="19"/>
      <c r="K1195" s="19"/>
      <c r="L1195" s="19"/>
      <c r="M1195" s="19"/>
      <c r="N1195" s="19"/>
      <c r="O1195" s="19"/>
      <c r="P1195" s="19"/>
    </row>
    <row r="1196" spans="5:16" ht="15.75">
      <c r="E1196" s="19"/>
      <c r="F1196" s="19"/>
      <c r="G1196" s="19"/>
      <c r="H1196" s="19"/>
      <c r="I1196" s="19"/>
      <c r="J1196" s="19"/>
      <c r="K1196" s="19"/>
      <c r="L1196" s="19"/>
      <c r="M1196" s="19"/>
      <c r="N1196" s="19"/>
      <c r="O1196" s="19"/>
      <c r="P1196" s="19"/>
    </row>
    <row r="1197" spans="5:16" ht="15.75">
      <c r="E1197" s="19"/>
      <c r="F1197" s="19"/>
      <c r="G1197" s="19"/>
      <c r="H1197" s="19"/>
      <c r="I1197" s="19"/>
      <c r="J1197" s="19"/>
      <c r="K1197" s="19"/>
      <c r="L1197" s="19"/>
      <c r="M1197" s="19"/>
      <c r="N1197" s="19"/>
      <c r="O1197" s="19"/>
      <c r="P1197" s="19"/>
    </row>
    <row r="1198" spans="5:16" ht="15.75">
      <c r="E1198" s="19"/>
      <c r="F1198" s="19"/>
      <c r="G1198" s="19"/>
      <c r="H1198" s="19"/>
      <c r="I1198" s="19"/>
      <c r="J1198" s="19"/>
      <c r="K1198" s="19"/>
      <c r="L1198" s="19"/>
      <c r="M1198" s="19"/>
      <c r="N1198" s="19"/>
      <c r="O1198" s="19"/>
      <c r="P1198" s="19"/>
    </row>
    <row r="1199" spans="5:16" ht="15.75">
      <c r="E1199" s="19"/>
      <c r="F1199" s="19"/>
      <c r="G1199" s="19"/>
      <c r="H1199" s="19"/>
      <c r="I1199" s="19"/>
      <c r="J1199" s="19"/>
      <c r="K1199" s="19"/>
      <c r="L1199" s="19"/>
      <c r="M1199" s="19"/>
      <c r="N1199" s="19"/>
      <c r="O1199" s="19"/>
      <c r="P1199" s="19"/>
    </row>
    <row r="1200" spans="5:16" ht="15.75">
      <c r="E1200" s="19"/>
      <c r="F1200" s="19"/>
      <c r="G1200" s="19"/>
      <c r="H1200" s="19"/>
      <c r="I1200" s="19"/>
      <c r="J1200" s="19"/>
      <c r="K1200" s="19"/>
      <c r="L1200" s="19"/>
      <c r="M1200" s="19"/>
      <c r="N1200" s="19"/>
      <c r="O1200" s="19"/>
      <c r="P1200" s="19"/>
    </row>
    <row r="1201" spans="5:16" ht="15.75">
      <c r="E1201" s="19"/>
      <c r="F1201" s="19"/>
      <c r="G1201" s="19"/>
      <c r="H1201" s="19"/>
      <c r="I1201" s="19"/>
      <c r="J1201" s="19"/>
      <c r="K1201" s="19"/>
      <c r="L1201" s="19"/>
      <c r="M1201" s="19"/>
      <c r="N1201" s="19"/>
      <c r="O1201" s="19"/>
      <c r="P1201" s="19"/>
    </row>
    <row r="1202" spans="5:16" ht="15.75">
      <c r="E1202" s="19"/>
      <c r="F1202" s="19"/>
      <c r="G1202" s="19"/>
      <c r="H1202" s="19"/>
      <c r="I1202" s="19"/>
      <c r="J1202" s="19"/>
      <c r="K1202" s="19"/>
      <c r="L1202" s="19"/>
      <c r="M1202" s="19"/>
      <c r="N1202" s="19"/>
      <c r="O1202" s="19"/>
      <c r="P1202" s="19"/>
    </row>
    <row r="1203" spans="5:16" ht="15.75">
      <c r="E1203" s="19"/>
      <c r="F1203" s="19"/>
      <c r="G1203" s="19"/>
      <c r="H1203" s="19"/>
      <c r="I1203" s="19"/>
      <c r="J1203" s="19"/>
      <c r="K1203" s="19"/>
      <c r="L1203" s="19"/>
      <c r="M1203" s="19"/>
      <c r="N1203" s="19"/>
      <c r="O1203" s="19"/>
      <c r="P1203" s="19"/>
    </row>
    <row r="1204" spans="5:16" ht="15.75">
      <c r="E1204" s="19"/>
      <c r="F1204" s="19"/>
      <c r="G1204" s="19"/>
      <c r="H1204" s="19"/>
      <c r="I1204" s="19"/>
      <c r="J1204" s="19"/>
      <c r="K1204" s="19"/>
      <c r="L1204" s="19"/>
      <c r="M1204" s="19"/>
      <c r="N1204" s="19"/>
      <c r="O1204" s="19"/>
      <c r="P1204" s="19"/>
    </row>
    <row r="1205" spans="5:16" ht="15.75">
      <c r="E1205" s="19"/>
      <c r="F1205" s="19"/>
      <c r="G1205" s="19"/>
      <c r="H1205" s="19"/>
      <c r="I1205" s="19"/>
      <c r="J1205" s="19"/>
      <c r="K1205" s="19"/>
      <c r="L1205" s="19"/>
      <c r="M1205" s="19"/>
      <c r="N1205" s="19"/>
      <c r="O1205" s="19"/>
      <c r="P1205" s="19"/>
    </row>
    <row r="1206" spans="5:16" ht="15.75">
      <c r="E1206" s="19"/>
      <c r="F1206" s="19"/>
      <c r="G1206" s="19"/>
      <c r="H1206" s="19"/>
      <c r="I1206" s="19"/>
      <c r="J1206" s="19"/>
      <c r="K1206" s="19"/>
      <c r="L1206" s="19"/>
      <c r="M1206" s="19"/>
      <c r="N1206" s="19"/>
      <c r="O1206" s="19"/>
      <c r="P1206" s="19"/>
    </row>
    <row r="1207" spans="5:16" ht="15.75">
      <c r="E1207" s="19"/>
      <c r="F1207" s="19"/>
      <c r="G1207" s="19"/>
      <c r="H1207" s="19"/>
      <c r="I1207" s="19"/>
      <c r="J1207" s="19"/>
      <c r="K1207" s="19"/>
      <c r="L1207" s="19"/>
      <c r="M1207" s="19"/>
      <c r="N1207" s="19"/>
      <c r="O1207" s="19"/>
      <c r="P1207" s="19"/>
    </row>
    <row r="1208" spans="5:16" ht="15.75">
      <c r="E1208" s="19"/>
      <c r="F1208" s="19"/>
      <c r="G1208" s="19"/>
      <c r="H1208" s="19"/>
      <c r="I1208" s="19"/>
      <c r="J1208" s="19"/>
      <c r="K1208" s="19"/>
      <c r="L1208" s="19"/>
      <c r="M1208" s="19"/>
      <c r="N1208" s="19"/>
      <c r="O1208" s="19"/>
      <c r="P1208" s="19"/>
    </row>
    <row r="1209" spans="5:16" ht="15.75">
      <c r="E1209" s="19"/>
      <c r="F1209" s="19"/>
      <c r="G1209" s="19"/>
      <c r="H1209" s="19"/>
      <c r="I1209" s="19"/>
      <c r="J1209" s="19"/>
      <c r="K1209" s="19"/>
      <c r="L1209" s="19"/>
      <c r="M1209" s="19"/>
      <c r="N1209" s="19"/>
      <c r="O1209" s="19"/>
      <c r="P1209" s="19"/>
    </row>
    <row r="1210" spans="5:16" ht="15.75">
      <c r="E1210" s="19"/>
      <c r="F1210" s="19"/>
      <c r="G1210" s="19"/>
      <c r="H1210" s="19"/>
      <c r="I1210" s="19"/>
      <c r="J1210" s="19"/>
      <c r="K1210" s="19"/>
      <c r="L1210" s="19"/>
      <c r="M1210" s="19"/>
      <c r="N1210" s="19"/>
      <c r="O1210" s="19"/>
      <c r="P1210" s="19"/>
    </row>
    <row r="1211" spans="5:16" ht="15.75">
      <c r="E1211" s="19"/>
      <c r="F1211" s="19"/>
      <c r="G1211" s="19"/>
      <c r="H1211" s="19"/>
      <c r="I1211" s="19"/>
      <c r="J1211" s="19"/>
      <c r="K1211" s="19"/>
      <c r="L1211" s="19"/>
      <c r="M1211" s="19"/>
      <c r="N1211" s="19"/>
      <c r="O1211" s="19"/>
      <c r="P1211" s="19"/>
    </row>
    <row r="1212" spans="5:16" ht="15.75">
      <c r="E1212" s="19"/>
      <c r="F1212" s="19"/>
      <c r="G1212" s="19"/>
      <c r="H1212" s="19"/>
      <c r="I1212" s="19"/>
      <c r="J1212" s="19"/>
      <c r="K1212" s="19"/>
      <c r="L1212" s="19"/>
      <c r="M1212" s="19"/>
      <c r="N1212" s="19"/>
      <c r="O1212" s="19"/>
      <c r="P1212" s="19"/>
    </row>
    <row r="1213" spans="5:16" ht="15.75">
      <c r="E1213" s="19"/>
      <c r="F1213" s="19"/>
      <c r="G1213" s="19"/>
      <c r="H1213" s="19"/>
      <c r="I1213" s="19"/>
      <c r="J1213" s="19"/>
      <c r="K1213" s="19"/>
      <c r="L1213" s="19"/>
      <c r="M1213" s="19"/>
      <c r="N1213" s="19"/>
      <c r="O1213" s="19"/>
      <c r="P1213" s="19"/>
    </row>
    <row r="1214" spans="5:16" ht="15.75">
      <c r="E1214" s="19"/>
      <c r="F1214" s="19"/>
      <c r="G1214" s="19"/>
      <c r="H1214" s="19"/>
      <c r="I1214" s="19"/>
      <c r="J1214" s="19"/>
      <c r="K1214" s="19"/>
      <c r="L1214" s="19"/>
      <c r="M1214" s="19"/>
      <c r="N1214" s="19"/>
      <c r="O1214" s="19"/>
      <c r="P1214" s="19"/>
    </row>
    <row r="1215" spans="5:16" ht="15.75">
      <c r="E1215" s="19"/>
      <c r="F1215" s="19"/>
      <c r="G1215" s="19"/>
      <c r="H1215" s="19"/>
      <c r="I1215" s="19"/>
      <c r="J1215" s="19"/>
      <c r="K1215" s="19"/>
      <c r="L1215" s="19"/>
      <c r="M1215" s="19"/>
      <c r="N1215" s="19"/>
      <c r="O1215" s="19"/>
      <c r="P1215" s="19"/>
    </row>
    <row r="1216" spans="5:16" ht="15.75">
      <c r="E1216" s="19"/>
      <c r="F1216" s="19"/>
      <c r="G1216" s="19"/>
      <c r="H1216" s="19"/>
      <c r="I1216" s="19"/>
      <c r="J1216" s="19"/>
      <c r="K1216" s="19"/>
      <c r="L1216" s="19"/>
      <c r="M1216" s="19"/>
      <c r="N1216" s="19"/>
      <c r="O1216" s="19"/>
      <c r="P1216" s="19"/>
    </row>
    <row r="1217" spans="5:16" ht="15.75">
      <c r="E1217" s="19"/>
      <c r="F1217" s="19"/>
      <c r="G1217" s="19"/>
      <c r="H1217" s="19"/>
      <c r="I1217" s="19"/>
      <c r="J1217" s="19"/>
      <c r="K1217" s="19"/>
      <c r="L1217" s="19"/>
      <c r="M1217" s="19"/>
      <c r="N1217" s="19"/>
      <c r="O1217" s="19"/>
      <c r="P1217" s="19"/>
    </row>
    <row r="1218" spans="5:16" ht="15.75">
      <c r="E1218" s="19"/>
      <c r="F1218" s="19"/>
      <c r="G1218" s="19"/>
      <c r="H1218" s="19"/>
      <c r="I1218" s="19"/>
      <c r="J1218" s="19"/>
      <c r="K1218" s="19"/>
      <c r="L1218" s="19"/>
      <c r="M1218" s="19"/>
      <c r="N1218" s="19"/>
      <c r="O1218" s="19"/>
      <c r="P1218" s="19"/>
    </row>
    <row r="1219" spans="5:16" ht="15.75">
      <c r="E1219" s="19"/>
      <c r="F1219" s="19"/>
      <c r="G1219" s="19"/>
      <c r="H1219" s="19"/>
      <c r="I1219" s="19"/>
      <c r="J1219" s="19"/>
      <c r="K1219" s="19"/>
      <c r="L1219" s="19"/>
      <c r="M1219" s="19"/>
      <c r="N1219" s="19"/>
      <c r="O1219" s="19"/>
      <c r="P1219" s="19"/>
    </row>
    <row r="1220" spans="5:16" ht="15.75">
      <c r="E1220" s="19"/>
      <c r="F1220" s="19"/>
      <c r="G1220" s="19"/>
      <c r="H1220" s="19"/>
      <c r="I1220" s="19"/>
      <c r="J1220" s="19"/>
      <c r="K1220" s="19"/>
      <c r="L1220" s="19"/>
      <c r="M1220" s="19"/>
      <c r="N1220" s="19"/>
      <c r="O1220" s="19"/>
      <c r="P1220" s="19"/>
    </row>
    <row r="1221" spans="5:16" ht="15.75">
      <c r="E1221" s="19"/>
      <c r="F1221" s="19"/>
      <c r="G1221" s="19"/>
      <c r="H1221" s="19"/>
      <c r="I1221" s="19"/>
      <c r="J1221" s="19"/>
      <c r="K1221" s="19"/>
      <c r="L1221" s="19"/>
      <c r="M1221" s="19"/>
      <c r="N1221" s="19"/>
      <c r="O1221" s="19"/>
      <c r="P1221" s="19"/>
    </row>
    <row r="1222" spans="5:16" ht="15.75">
      <c r="E1222" s="19"/>
      <c r="F1222" s="19"/>
      <c r="G1222" s="19"/>
      <c r="H1222" s="19"/>
      <c r="I1222" s="19"/>
      <c r="J1222" s="19"/>
      <c r="K1222" s="19"/>
      <c r="L1222" s="19"/>
      <c r="M1222" s="19"/>
      <c r="N1222" s="19"/>
      <c r="O1222" s="19"/>
      <c r="P1222" s="19"/>
    </row>
    <row r="1223" spans="5:16" ht="15.75">
      <c r="E1223" s="19"/>
      <c r="F1223" s="19"/>
      <c r="G1223" s="19"/>
      <c r="H1223" s="19"/>
      <c r="I1223" s="19"/>
      <c r="J1223" s="19"/>
      <c r="K1223" s="19"/>
      <c r="L1223" s="19"/>
      <c r="M1223" s="19"/>
      <c r="N1223" s="19"/>
      <c r="O1223" s="19"/>
      <c r="P1223" s="19"/>
    </row>
    <row r="1224" spans="5:16" ht="15.75">
      <c r="E1224" s="19"/>
      <c r="F1224" s="19"/>
      <c r="G1224" s="19"/>
      <c r="H1224" s="19"/>
      <c r="I1224" s="19"/>
      <c r="J1224" s="19"/>
      <c r="K1224" s="19"/>
      <c r="L1224" s="19"/>
      <c r="M1224" s="19"/>
      <c r="N1224" s="19"/>
      <c r="O1224" s="19"/>
      <c r="P1224" s="19"/>
    </row>
    <row r="1225" spans="5:16" ht="15.75">
      <c r="E1225" s="19"/>
      <c r="F1225" s="19"/>
      <c r="G1225" s="19"/>
      <c r="H1225" s="19"/>
      <c r="I1225" s="19"/>
      <c r="J1225" s="19"/>
      <c r="K1225" s="19"/>
      <c r="L1225" s="19"/>
      <c r="M1225" s="19"/>
      <c r="N1225" s="19"/>
      <c r="O1225" s="19"/>
      <c r="P1225" s="19"/>
    </row>
    <row r="1226" spans="5:16" ht="15.75">
      <c r="E1226" s="19"/>
      <c r="F1226" s="19"/>
      <c r="G1226" s="19"/>
      <c r="H1226" s="19"/>
      <c r="I1226" s="19"/>
      <c r="J1226" s="19"/>
      <c r="K1226" s="19"/>
      <c r="L1226" s="19"/>
      <c r="M1226" s="19"/>
      <c r="N1226" s="19"/>
      <c r="O1226" s="19"/>
      <c r="P1226" s="19"/>
    </row>
    <row r="1227" spans="5:16" ht="15.75">
      <c r="E1227" s="19"/>
      <c r="F1227" s="19"/>
      <c r="G1227" s="19"/>
      <c r="H1227" s="19"/>
      <c r="I1227" s="19"/>
      <c r="J1227" s="19"/>
      <c r="K1227" s="19"/>
      <c r="L1227" s="19"/>
      <c r="M1227" s="19"/>
      <c r="N1227" s="19"/>
      <c r="O1227" s="19"/>
      <c r="P1227" s="19"/>
    </row>
    <row r="1228" spans="5:16" ht="15.75">
      <c r="E1228" s="19"/>
      <c r="F1228" s="19"/>
      <c r="G1228" s="19"/>
      <c r="H1228" s="19"/>
      <c r="I1228" s="19"/>
      <c r="J1228" s="19"/>
      <c r="K1228" s="19"/>
      <c r="L1228" s="19"/>
      <c r="M1228" s="19"/>
      <c r="N1228" s="19"/>
      <c r="O1228" s="19"/>
      <c r="P1228" s="19"/>
    </row>
    <row r="1229" spans="5:16" ht="15.75">
      <c r="E1229" s="19"/>
      <c r="F1229" s="19"/>
      <c r="G1229" s="19"/>
      <c r="H1229" s="19"/>
      <c r="I1229" s="19"/>
      <c r="J1229" s="19"/>
      <c r="K1229" s="19"/>
      <c r="L1229" s="19"/>
      <c r="M1229" s="19"/>
      <c r="N1229" s="19"/>
      <c r="O1229" s="19"/>
      <c r="P1229" s="19"/>
    </row>
    <row r="1230" spans="5:16" ht="15.75">
      <c r="E1230" s="19"/>
      <c r="F1230" s="19"/>
      <c r="G1230" s="19"/>
      <c r="H1230" s="19"/>
      <c r="I1230" s="19"/>
      <c r="J1230" s="19"/>
      <c r="K1230" s="19"/>
      <c r="L1230" s="19"/>
      <c r="M1230" s="19"/>
      <c r="N1230" s="19"/>
      <c r="O1230" s="19"/>
      <c r="P1230" s="19"/>
    </row>
    <row r="1231" spans="5:16" ht="15.75">
      <c r="E1231" s="19"/>
      <c r="F1231" s="19"/>
      <c r="G1231" s="19"/>
      <c r="H1231" s="19"/>
      <c r="I1231" s="19"/>
      <c r="J1231" s="19"/>
      <c r="K1231" s="19"/>
      <c r="L1231" s="19"/>
      <c r="M1231" s="19"/>
      <c r="N1231" s="19"/>
      <c r="O1231" s="19"/>
      <c r="P1231" s="19"/>
    </row>
    <row r="1232" spans="5:16" ht="15.75">
      <c r="E1232" s="19"/>
      <c r="F1232" s="19"/>
      <c r="G1232" s="19"/>
      <c r="H1232" s="19"/>
      <c r="I1232" s="19"/>
      <c r="J1232" s="19"/>
      <c r="K1232" s="19"/>
      <c r="L1232" s="19"/>
      <c r="M1232" s="19"/>
      <c r="N1232" s="19"/>
      <c r="O1232" s="19"/>
      <c r="P1232" s="19"/>
    </row>
    <row r="1233" spans="5:16" ht="15.75">
      <c r="E1233" s="19"/>
      <c r="F1233" s="19"/>
      <c r="G1233" s="19"/>
      <c r="H1233" s="19"/>
      <c r="I1233" s="19"/>
      <c r="J1233" s="19"/>
      <c r="K1233" s="19"/>
      <c r="L1233" s="19"/>
      <c r="M1233" s="19"/>
      <c r="N1233" s="19"/>
      <c r="O1233" s="19"/>
      <c r="P1233" s="19"/>
    </row>
    <row r="1234" spans="5:16" ht="15.75">
      <c r="E1234" s="19"/>
      <c r="F1234" s="19"/>
      <c r="G1234" s="19"/>
      <c r="H1234" s="19"/>
      <c r="I1234" s="19"/>
      <c r="J1234" s="19"/>
      <c r="K1234" s="19"/>
      <c r="L1234" s="19"/>
      <c r="M1234" s="19"/>
      <c r="N1234" s="19"/>
      <c r="O1234" s="19"/>
      <c r="P1234" s="19"/>
    </row>
    <row r="1235" spans="5:16" ht="15.75">
      <c r="E1235" s="19"/>
      <c r="F1235" s="19"/>
      <c r="G1235" s="19"/>
      <c r="H1235" s="19"/>
      <c r="I1235" s="19"/>
      <c r="J1235" s="19"/>
      <c r="K1235" s="19"/>
      <c r="L1235" s="19"/>
      <c r="M1235" s="19"/>
      <c r="N1235" s="19"/>
      <c r="O1235" s="19"/>
      <c r="P1235" s="19"/>
    </row>
    <row r="1236" spans="5:16" ht="15.75">
      <c r="E1236" s="19"/>
      <c r="F1236" s="19"/>
      <c r="G1236" s="19"/>
      <c r="H1236" s="19"/>
      <c r="I1236" s="19"/>
      <c r="J1236" s="19"/>
      <c r="K1236" s="19"/>
      <c r="L1236" s="19"/>
      <c r="M1236" s="19"/>
      <c r="N1236" s="19"/>
      <c r="O1236" s="19"/>
      <c r="P1236" s="19"/>
    </row>
    <row r="1237" spans="5:16" ht="15.75">
      <c r="E1237" s="19"/>
      <c r="F1237" s="19"/>
      <c r="G1237" s="19"/>
      <c r="H1237" s="19"/>
      <c r="I1237" s="19"/>
      <c r="J1237" s="19"/>
      <c r="K1237" s="19"/>
      <c r="L1237" s="19"/>
      <c r="M1237" s="19"/>
      <c r="N1237" s="19"/>
      <c r="O1237" s="19"/>
      <c r="P1237" s="19"/>
    </row>
    <row r="1238" spans="5:16" ht="15.75">
      <c r="E1238" s="19"/>
      <c r="F1238" s="19"/>
      <c r="G1238" s="19"/>
      <c r="H1238" s="19"/>
      <c r="I1238" s="19"/>
      <c r="J1238" s="19"/>
      <c r="K1238" s="19"/>
      <c r="L1238" s="19"/>
      <c r="M1238" s="19"/>
      <c r="N1238" s="19"/>
      <c r="O1238" s="19"/>
      <c r="P1238" s="19"/>
    </row>
    <row r="1239" spans="5:16" ht="15.75">
      <c r="E1239" s="19"/>
      <c r="F1239" s="19"/>
      <c r="G1239" s="19"/>
      <c r="H1239" s="19"/>
      <c r="I1239" s="19"/>
      <c r="J1239" s="19"/>
      <c r="K1239" s="19"/>
      <c r="L1239" s="19"/>
      <c r="M1239" s="19"/>
      <c r="N1239" s="19"/>
      <c r="O1239" s="19"/>
      <c r="P1239" s="19"/>
    </row>
    <row r="1240" spans="5:16" ht="15.75">
      <c r="E1240" s="19"/>
      <c r="F1240" s="19"/>
      <c r="G1240" s="19"/>
      <c r="H1240" s="19"/>
      <c r="I1240" s="19"/>
      <c r="J1240" s="19"/>
      <c r="K1240" s="19"/>
      <c r="L1240" s="19"/>
      <c r="M1240" s="19"/>
      <c r="N1240" s="19"/>
      <c r="O1240" s="19"/>
      <c r="P1240" s="19"/>
    </row>
    <row r="1241" spans="5:16" ht="15.75">
      <c r="E1241" s="19"/>
      <c r="F1241" s="19"/>
      <c r="G1241" s="19"/>
      <c r="H1241" s="19"/>
      <c r="I1241" s="19"/>
      <c r="J1241" s="19"/>
      <c r="K1241" s="19"/>
      <c r="L1241" s="19"/>
      <c r="M1241" s="19"/>
      <c r="N1241" s="19"/>
      <c r="O1241" s="19"/>
      <c r="P1241" s="19"/>
    </row>
    <row r="1242" spans="5:16" ht="15.75">
      <c r="E1242" s="19"/>
      <c r="F1242" s="19"/>
      <c r="G1242" s="19"/>
      <c r="H1242" s="19"/>
      <c r="I1242" s="19"/>
      <c r="J1242" s="19"/>
      <c r="K1242" s="19"/>
      <c r="L1242" s="19"/>
      <c r="M1242" s="19"/>
      <c r="N1242" s="19"/>
      <c r="O1242" s="19"/>
      <c r="P1242" s="19"/>
    </row>
    <row r="1243" spans="5:16" ht="15.75">
      <c r="E1243" s="19"/>
      <c r="F1243" s="19"/>
      <c r="G1243" s="19"/>
      <c r="H1243" s="19"/>
      <c r="I1243" s="19"/>
      <c r="J1243" s="19"/>
      <c r="K1243" s="19"/>
      <c r="L1243" s="19"/>
      <c r="M1243" s="19"/>
      <c r="N1243" s="19"/>
      <c r="O1243" s="19"/>
      <c r="P1243" s="19"/>
    </row>
    <row r="1244" spans="5:16" ht="15.75">
      <c r="E1244" s="19"/>
      <c r="F1244" s="19"/>
      <c r="G1244" s="19"/>
      <c r="H1244" s="19"/>
      <c r="I1244" s="19"/>
      <c r="J1244" s="19"/>
      <c r="K1244" s="19"/>
      <c r="L1244" s="19"/>
      <c r="M1244" s="19"/>
      <c r="N1244" s="19"/>
      <c r="O1244" s="19"/>
      <c r="P1244" s="19"/>
    </row>
    <row r="1245" spans="5:16" ht="15.75">
      <c r="E1245" s="19"/>
      <c r="F1245" s="19"/>
      <c r="G1245" s="19"/>
      <c r="H1245" s="19"/>
      <c r="I1245" s="19"/>
      <c r="J1245" s="19"/>
      <c r="K1245" s="19"/>
      <c r="L1245" s="19"/>
      <c r="M1245" s="19"/>
      <c r="N1245" s="19"/>
      <c r="O1245" s="19"/>
      <c r="P1245" s="19"/>
    </row>
    <row r="1246" spans="5:16" ht="15.75">
      <c r="E1246" s="19"/>
      <c r="F1246" s="19"/>
      <c r="G1246" s="19"/>
      <c r="H1246" s="19"/>
      <c r="I1246" s="19"/>
      <c r="J1246" s="19"/>
      <c r="K1246" s="19"/>
      <c r="L1246" s="19"/>
      <c r="M1246" s="19"/>
      <c r="N1246" s="19"/>
      <c r="O1246" s="19"/>
      <c r="P1246" s="19"/>
    </row>
    <row r="1247" spans="5:16" ht="15.75">
      <c r="E1247" s="19"/>
      <c r="F1247" s="19"/>
      <c r="G1247" s="19"/>
      <c r="H1247" s="19"/>
      <c r="I1247" s="19"/>
      <c r="J1247" s="19"/>
      <c r="K1247" s="19"/>
      <c r="L1247" s="19"/>
      <c r="M1247" s="19"/>
      <c r="N1247" s="19"/>
      <c r="O1247" s="19"/>
      <c r="P1247" s="19"/>
    </row>
    <row r="1248" spans="5:16" ht="15.75">
      <c r="E1248" s="19"/>
      <c r="F1248" s="19"/>
      <c r="G1248" s="19"/>
      <c r="H1248" s="19"/>
      <c r="I1248" s="19"/>
      <c r="J1248" s="19"/>
      <c r="K1248" s="19"/>
      <c r="L1248" s="19"/>
      <c r="M1248" s="19"/>
      <c r="N1248" s="19"/>
      <c r="O1248" s="19"/>
      <c r="P1248" s="19"/>
    </row>
    <row r="1249" spans="5:16" ht="15.75">
      <c r="E1249" s="19"/>
      <c r="F1249" s="19"/>
      <c r="G1249" s="19"/>
      <c r="H1249" s="19"/>
      <c r="I1249" s="19"/>
      <c r="J1249" s="19"/>
      <c r="K1249" s="19"/>
      <c r="L1249" s="19"/>
      <c r="M1249" s="19"/>
      <c r="N1249" s="19"/>
      <c r="O1249" s="19"/>
      <c r="P1249" s="19"/>
    </row>
    <row r="1250" spans="5:16" ht="15.75">
      <c r="E1250" s="19"/>
      <c r="F1250" s="19"/>
      <c r="G1250" s="19"/>
      <c r="H1250" s="19"/>
      <c r="I1250" s="19"/>
      <c r="J1250" s="19"/>
      <c r="K1250" s="19"/>
      <c r="L1250" s="19"/>
      <c r="M1250" s="19"/>
      <c r="N1250" s="19"/>
      <c r="O1250" s="19"/>
      <c r="P1250" s="19"/>
    </row>
    <row r="1251" spans="5:16" ht="15.75">
      <c r="E1251" s="19"/>
      <c r="F1251" s="19"/>
      <c r="G1251" s="19"/>
      <c r="H1251" s="19"/>
      <c r="I1251" s="19"/>
      <c r="J1251" s="19"/>
      <c r="K1251" s="19"/>
      <c r="L1251" s="19"/>
      <c r="M1251" s="19"/>
      <c r="N1251" s="19"/>
      <c r="O1251" s="19"/>
      <c r="P1251" s="19"/>
    </row>
    <row r="1252" spans="5:16" ht="15.75">
      <c r="E1252" s="19"/>
      <c r="F1252" s="19"/>
      <c r="G1252" s="19"/>
      <c r="H1252" s="19"/>
      <c r="I1252" s="19"/>
      <c r="J1252" s="19"/>
      <c r="K1252" s="19"/>
      <c r="L1252" s="19"/>
      <c r="M1252" s="19"/>
      <c r="N1252" s="19"/>
      <c r="O1252" s="19"/>
      <c r="P1252" s="19"/>
    </row>
    <row r="1253" spans="5:16" ht="15.75">
      <c r="E1253" s="19"/>
      <c r="F1253" s="19"/>
      <c r="G1253" s="19"/>
      <c r="H1253" s="19"/>
      <c r="I1253" s="19"/>
      <c r="J1253" s="19"/>
      <c r="K1253" s="19"/>
      <c r="L1253" s="19"/>
      <c r="M1253" s="19"/>
      <c r="N1253" s="19"/>
      <c r="O1253" s="19"/>
      <c r="P1253" s="19"/>
    </row>
    <row r="1254" spans="5:16" ht="15.75">
      <c r="E1254" s="19"/>
      <c r="F1254" s="19"/>
      <c r="G1254" s="19"/>
      <c r="H1254" s="19"/>
      <c r="I1254" s="19"/>
      <c r="J1254" s="19"/>
      <c r="K1254" s="19"/>
      <c r="L1254" s="19"/>
      <c r="M1254" s="19"/>
      <c r="N1254" s="19"/>
      <c r="O1254" s="19"/>
      <c r="P1254" s="19"/>
    </row>
    <row r="1255" spans="5:16" ht="15.75">
      <c r="E1255" s="19"/>
      <c r="F1255" s="19"/>
      <c r="G1255" s="19"/>
      <c r="H1255" s="19"/>
      <c r="I1255" s="19"/>
      <c r="J1255" s="19"/>
      <c r="K1255" s="19"/>
      <c r="L1255" s="19"/>
      <c r="M1255" s="19"/>
      <c r="N1255" s="19"/>
      <c r="O1255" s="19"/>
      <c r="P1255" s="19"/>
    </row>
    <row r="1256" spans="5:16" ht="15.75">
      <c r="E1256" s="19"/>
      <c r="F1256" s="19"/>
      <c r="G1256" s="19"/>
      <c r="H1256" s="19"/>
      <c r="I1256" s="19"/>
      <c r="J1256" s="19"/>
      <c r="K1256" s="19"/>
      <c r="L1256" s="19"/>
      <c r="M1256" s="19"/>
      <c r="N1256" s="19"/>
      <c r="O1256" s="19"/>
      <c r="P1256" s="19"/>
    </row>
    <row r="1257" spans="5:16" ht="15.75">
      <c r="E1257" s="19"/>
      <c r="F1257" s="19"/>
      <c r="G1257" s="19"/>
      <c r="H1257" s="19"/>
      <c r="I1257" s="19"/>
      <c r="J1257" s="19"/>
      <c r="K1257" s="19"/>
      <c r="L1257" s="19"/>
      <c r="M1257" s="19"/>
      <c r="N1257" s="19"/>
      <c r="O1257" s="19"/>
      <c r="P1257" s="19"/>
    </row>
    <row r="1258" spans="5:16" ht="15.75">
      <c r="E1258" s="19"/>
      <c r="F1258" s="19"/>
      <c r="G1258" s="19"/>
      <c r="H1258" s="19"/>
      <c r="I1258" s="19"/>
      <c r="J1258" s="19"/>
      <c r="K1258" s="19"/>
      <c r="L1258" s="19"/>
      <c r="M1258" s="19"/>
      <c r="N1258" s="19"/>
      <c r="O1258" s="19"/>
      <c r="P1258" s="19"/>
    </row>
    <row r="1259" spans="5:16" ht="15.75">
      <c r="E1259" s="19"/>
      <c r="F1259" s="19"/>
      <c r="G1259" s="19"/>
      <c r="H1259" s="19"/>
      <c r="I1259" s="19"/>
      <c r="J1259" s="19"/>
      <c r="K1259" s="19"/>
      <c r="L1259" s="19"/>
      <c r="M1259" s="19"/>
      <c r="N1259" s="19"/>
      <c r="O1259" s="19"/>
      <c r="P1259" s="19"/>
    </row>
    <row r="1260" spans="5:16" ht="15.75">
      <c r="E1260" s="19"/>
      <c r="F1260" s="19"/>
      <c r="G1260" s="19"/>
      <c r="H1260" s="19"/>
      <c r="I1260" s="19"/>
      <c r="J1260" s="19"/>
      <c r="K1260" s="19"/>
      <c r="L1260" s="19"/>
      <c r="M1260" s="19"/>
      <c r="N1260" s="19"/>
      <c r="O1260" s="19"/>
      <c r="P1260" s="19"/>
    </row>
    <row r="1261" spans="5:16" ht="15.75">
      <c r="E1261" s="19"/>
      <c r="F1261" s="19"/>
      <c r="G1261" s="19"/>
      <c r="H1261" s="19"/>
      <c r="I1261" s="19"/>
      <c r="J1261" s="19"/>
      <c r="K1261" s="19"/>
      <c r="L1261" s="19"/>
      <c r="M1261" s="19"/>
      <c r="N1261" s="19"/>
      <c r="O1261" s="19"/>
      <c r="P1261" s="19"/>
    </row>
    <row r="1262" spans="5:16" ht="15.75">
      <c r="E1262" s="19"/>
      <c r="F1262" s="19"/>
      <c r="G1262" s="19"/>
      <c r="H1262" s="19"/>
      <c r="I1262" s="19"/>
      <c r="J1262" s="19"/>
      <c r="K1262" s="19"/>
      <c r="L1262" s="19"/>
      <c r="M1262" s="19"/>
      <c r="N1262" s="19"/>
      <c r="O1262" s="19"/>
      <c r="P1262" s="19"/>
    </row>
    <row r="1263" spans="5:16" ht="15.75">
      <c r="E1263" s="19"/>
      <c r="F1263" s="19"/>
      <c r="G1263" s="19"/>
      <c r="H1263" s="19"/>
      <c r="I1263" s="19"/>
      <c r="J1263" s="19"/>
      <c r="K1263" s="19"/>
      <c r="L1263" s="19"/>
      <c r="M1263" s="19"/>
      <c r="N1263" s="19"/>
      <c r="O1263" s="19"/>
      <c r="P1263" s="19"/>
    </row>
    <row r="1264" spans="5:16" ht="15.75">
      <c r="E1264" s="19"/>
      <c r="F1264" s="19"/>
      <c r="G1264" s="19"/>
      <c r="H1264" s="19"/>
      <c r="I1264" s="19"/>
      <c r="J1264" s="19"/>
      <c r="K1264" s="19"/>
      <c r="L1264" s="19"/>
      <c r="M1264" s="19"/>
      <c r="N1264" s="19"/>
      <c r="O1264" s="19"/>
      <c r="P1264" s="19"/>
    </row>
    <row r="1265" spans="5:16" ht="15.75">
      <c r="E1265" s="19"/>
      <c r="F1265" s="19"/>
      <c r="G1265" s="19"/>
      <c r="H1265" s="19"/>
      <c r="I1265" s="19"/>
      <c r="J1265" s="19"/>
      <c r="K1265" s="19"/>
      <c r="L1265" s="19"/>
      <c r="M1265" s="19"/>
      <c r="N1265" s="19"/>
      <c r="O1265" s="19"/>
      <c r="P1265" s="19"/>
    </row>
    <row r="1266" spans="5:16" ht="15.75">
      <c r="E1266" s="19"/>
      <c r="F1266" s="19"/>
      <c r="G1266" s="19"/>
      <c r="H1266" s="19"/>
      <c r="I1266" s="19"/>
      <c r="J1266" s="19"/>
      <c r="K1266" s="19"/>
      <c r="L1266" s="19"/>
      <c r="M1266" s="19"/>
      <c r="N1266" s="19"/>
      <c r="O1266" s="19"/>
      <c r="P1266" s="19"/>
    </row>
    <row r="1267" spans="5:16" ht="15.75">
      <c r="E1267" s="19"/>
      <c r="F1267" s="19"/>
      <c r="G1267" s="19"/>
      <c r="H1267" s="19"/>
      <c r="I1267" s="19"/>
      <c r="J1267" s="19"/>
      <c r="K1267" s="19"/>
      <c r="L1267" s="19"/>
      <c r="M1267" s="19"/>
      <c r="N1267" s="19"/>
      <c r="O1267" s="19"/>
      <c r="P1267" s="19"/>
    </row>
    <row r="1268" spans="5:16" ht="15.75">
      <c r="E1268" s="19"/>
      <c r="F1268" s="19"/>
      <c r="G1268" s="19"/>
      <c r="H1268" s="19"/>
      <c r="I1268" s="19"/>
      <c r="J1268" s="19"/>
      <c r="K1268" s="19"/>
      <c r="L1268" s="19"/>
      <c r="M1268" s="19"/>
      <c r="N1268" s="19"/>
      <c r="O1268" s="19"/>
      <c r="P1268" s="19"/>
    </row>
    <row r="1269" spans="5:16" ht="15.75">
      <c r="E1269" s="19"/>
      <c r="F1269" s="19"/>
      <c r="G1269" s="19"/>
      <c r="H1269" s="19"/>
      <c r="I1269" s="19"/>
      <c r="J1269" s="19"/>
      <c r="K1269" s="19"/>
      <c r="L1269" s="19"/>
      <c r="M1269" s="19"/>
      <c r="N1269" s="19"/>
      <c r="O1269" s="19"/>
      <c r="P1269" s="19"/>
    </row>
    <row r="1270" spans="5:16" ht="15.75">
      <c r="E1270" s="19"/>
      <c r="F1270" s="19"/>
      <c r="G1270" s="19"/>
      <c r="H1270" s="19"/>
      <c r="I1270" s="19"/>
      <c r="J1270" s="19"/>
      <c r="K1270" s="19"/>
      <c r="L1270" s="19"/>
      <c r="M1270" s="19"/>
      <c r="N1270" s="19"/>
      <c r="O1270" s="19"/>
      <c r="P1270" s="19"/>
    </row>
    <row r="1271" spans="5:16" ht="15.75">
      <c r="E1271" s="19"/>
      <c r="F1271" s="19"/>
      <c r="G1271" s="19"/>
      <c r="H1271" s="19"/>
      <c r="I1271" s="19"/>
      <c r="J1271" s="19"/>
      <c r="K1271" s="19"/>
      <c r="L1271" s="19"/>
      <c r="M1271" s="19"/>
      <c r="N1271" s="19"/>
      <c r="O1271" s="19"/>
      <c r="P1271" s="19"/>
    </row>
    <row r="1272" spans="5:16" ht="15.75">
      <c r="E1272" s="19"/>
      <c r="F1272" s="19"/>
      <c r="G1272" s="19"/>
      <c r="H1272" s="19"/>
      <c r="I1272" s="19"/>
      <c r="J1272" s="19"/>
      <c r="K1272" s="19"/>
      <c r="L1272" s="19"/>
      <c r="M1272" s="19"/>
      <c r="N1272" s="19"/>
      <c r="O1272" s="19"/>
      <c r="P1272" s="19"/>
    </row>
    <row r="1273" spans="5:16" ht="15.75">
      <c r="E1273" s="19"/>
      <c r="F1273" s="19"/>
      <c r="G1273" s="19"/>
      <c r="H1273" s="19"/>
      <c r="I1273" s="19"/>
      <c r="J1273" s="19"/>
      <c r="K1273" s="19"/>
      <c r="L1273" s="19"/>
      <c r="M1273" s="19"/>
      <c r="N1273" s="19"/>
      <c r="O1273" s="19"/>
      <c r="P1273" s="19"/>
    </row>
    <row r="1274" spans="5:16" ht="15.75">
      <c r="E1274" s="19"/>
      <c r="F1274" s="19"/>
      <c r="G1274" s="19"/>
      <c r="H1274" s="19"/>
      <c r="I1274" s="19"/>
      <c r="J1274" s="19"/>
      <c r="K1274" s="19"/>
      <c r="L1274" s="19"/>
      <c r="M1274" s="19"/>
      <c r="N1274" s="19"/>
      <c r="O1274" s="19"/>
      <c r="P1274" s="19"/>
    </row>
    <row r="1275" spans="5:16" ht="15.75">
      <c r="E1275" s="19"/>
      <c r="F1275" s="19"/>
      <c r="G1275" s="19"/>
      <c r="H1275" s="19"/>
      <c r="I1275" s="19"/>
      <c r="J1275" s="19"/>
      <c r="K1275" s="19"/>
      <c r="L1275" s="19"/>
      <c r="M1275" s="19"/>
      <c r="N1275" s="19"/>
      <c r="O1275" s="19"/>
      <c r="P1275" s="19"/>
    </row>
    <row r="1276" spans="5:16" ht="15.75">
      <c r="E1276" s="19"/>
      <c r="F1276" s="19"/>
      <c r="G1276" s="19"/>
      <c r="H1276" s="19"/>
      <c r="I1276" s="19"/>
      <c r="J1276" s="19"/>
      <c r="K1276" s="19"/>
      <c r="L1276" s="19"/>
      <c r="M1276" s="19"/>
      <c r="N1276" s="19"/>
      <c r="O1276" s="19"/>
      <c r="P1276" s="19"/>
    </row>
    <row r="1277" spans="5:16" ht="15.75">
      <c r="E1277" s="19"/>
      <c r="F1277" s="19"/>
      <c r="G1277" s="19"/>
      <c r="H1277" s="19"/>
      <c r="I1277" s="19"/>
      <c r="J1277" s="19"/>
      <c r="K1277" s="19"/>
      <c r="L1277" s="19"/>
      <c r="M1277" s="19"/>
      <c r="N1277" s="19"/>
      <c r="O1277" s="19"/>
      <c r="P1277" s="19"/>
    </row>
    <row r="1278" spans="5:16" ht="15.75">
      <c r="E1278" s="19"/>
      <c r="F1278" s="19"/>
      <c r="G1278" s="19"/>
      <c r="H1278" s="19"/>
      <c r="I1278" s="19"/>
      <c r="J1278" s="19"/>
      <c r="K1278" s="19"/>
      <c r="L1278" s="19"/>
      <c r="M1278" s="19"/>
      <c r="N1278" s="19"/>
      <c r="O1278" s="19"/>
      <c r="P1278" s="19"/>
    </row>
    <row r="1279" spans="5:16" ht="15.75">
      <c r="E1279" s="19"/>
      <c r="F1279" s="19"/>
      <c r="G1279" s="19"/>
      <c r="H1279" s="19"/>
      <c r="I1279" s="19"/>
      <c r="J1279" s="19"/>
      <c r="K1279" s="19"/>
      <c r="L1279" s="19"/>
      <c r="M1279" s="19"/>
      <c r="N1279" s="19"/>
      <c r="O1279" s="19"/>
      <c r="P1279" s="19"/>
    </row>
    <row r="1280" spans="5:16" ht="15.75">
      <c r="E1280" s="19"/>
      <c r="F1280" s="19"/>
      <c r="G1280" s="19"/>
      <c r="H1280" s="19"/>
      <c r="I1280" s="19"/>
      <c r="J1280" s="19"/>
      <c r="K1280" s="19"/>
      <c r="L1280" s="19"/>
      <c r="M1280" s="19"/>
      <c r="N1280" s="19"/>
      <c r="O1280" s="19"/>
      <c r="P1280" s="19"/>
    </row>
    <row r="1281" spans="5:16" ht="15.75">
      <c r="E1281" s="19"/>
      <c r="F1281" s="19"/>
      <c r="G1281" s="19"/>
      <c r="H1281" s="19"/>
      <c r="I1281" s="19"/>
      <c r="J1281" s="19"/>
      <c r="K1281" s="19"/>
      <c r="L1281" s="19"/>
      <c r="M1281" s="19"/>
      <c r="N1281" s="19"/>
      <c r="O1281" s="19"/>
      <c r="P1281" s="19"/>
    </row>
    <row r="1282" spans="5:16" ht="15.75">
      <c r="E1282" s="19"/>
      <c r="F1282" s="19"/>
      <c r="G1282" s="19"/>
      <c r="H1282" s="19"/>
      <c r="I1282" s="19"/>
      <c r="J1282" s="19"/>
      <c r="K1282" s="19"/>
      <c r="L1282" s="19"/>
      <c r="M1282" s="19"/>
      <c r="N1282" s="19"/>
      <c r="O1282" s="19"/>
      <c r="P1282" s="19"/>
    </row>
    <row r="1283" spans="5:16" ht="15.75">
      <c r="E1283" s="19"/>
      <c r="F1283" s="19"/>
      <c r="G1283" s="19"/>
      <c r="H1283" s="19"/>
      <c r="I1283" s="19"/>
      <c r="J1283" s="19"/>
      <c r="K1283" s="19"/>
      <c r="L1283" s="19"/>
      <c r="M1283" s="19"/>
      <c r="N1283" s="19"/>
      <c r="O1283" s="19"/>
      <c r="P1283" s="19"/>
    </row>
    <row r="1284" spans="5:16" ht="15.75">
      <c r="E1284" s="19"/>
      <c r="F1284" s="19"/>
      <c r="G1284" s="19"/>
      <c r="H1284" s="19"/>
      <c r="I1284" s="19"/>
      <c r="J1284" s="19"/>
      <c r="K1284" s="19"/>
      <c r="L1284" s="19"/>
      <c r="M1284" s="19"/>
      <c r="N1284" s="19"/>
      <c r="O1284" s="19"/>
      <c r="P1284" s="19"/>
    </row>
    <row r="1285" spans="5:16" ht="15.75">
      <c r="E1285" s="19"/>
      <c r="F1285" s="19"/>
      <c r="G1285" s="19"/>
      <c r="H1285" s="19"/>
      <c r="I1285" s="19"/>
      <c r="J1285" s="19"/>
      <c r="K1285" s="19"/>
      <c r="L1285" s="19"/>
      <c r="M1285" s="19"/>
      <c r="N1285" s="19"/>
      <c r="O1285" s="19"/>
      <c r="P1285" s="19"/>
    </row>
    <row r="1286" spans="5:16" ht="15.75">
      <c r="E1286" s="19"/>
      <c r="F1286" s="19"/>
      <c r="G1286" s="19"/>
      <c r="H1286" s="19"/>
      <c r="I1286" s="19"/>
      <c r="J1286" s="19"/>
      <c r="K1286" s="19"/>
      <c r="L1286" s="19"/>
      <c r="M1286" s="19"/>
      <c r="N1286" s="19"/>
      <c r="O1286" s="19"/>
      <c r="P1286" s="19"/>
    </row>
    <row r="1287" spans="5:16" ht="15.75">
      <c r="E1287" s="19"/>
      <c r="F1287" s="19"/>
      <c r="G1287" s="19"/>
      <c r="H1287" s="19"/>
      <c r="I1287" s="19"/>
      <c r="J1287" s="19"/>
      <c r="K1287" s="19"/>
      <c r="L1287" s="19"/>
      <c r="M1287" s="19"/>
      <c r="N1287" s="19"/>
      <c r="O1287" s="19"/>
      <c r="P1287" s="19"/>
    </row>
    <row r="1288" spans="5:16" ht="15.75">
      <c r="E1288" s="19"/>
      <c r="F1288" s="19"/>
      <c r="G1288" s="19"/>
      <c r="H1288" s="19"/>
      <c r="I1288" s="19"/>
      <c r="J1288" s="19"/>
      <c r="K1288" s="19"/>
      <c r="L1288" s="19"/>
      <c r="M1288" s="19"/>
      <c r="N1288" s="19"/>
      <c r="O1288" s="19"/>
      <c r="P1288" s="19"/>
    </row>
    <row r="1289" spans="5:16" ht="15.75">
      <c r="E1289" s="19"/>
      <c r="F1289" s="19"/>
      <c r="G1289" s="19"/>
      <c r="H1289" s="19"/>
      <c r="I1289" s="19"/>
      <c r="J1289" s="19"/>
      <c r="K1289" s="19"/>
      <c r="L1289" s="19"/>
      <c r="M1289" s="19"/>
      <c r="N1289" s="19"/>
      <c r="O1289" s="19"/>
      <c r="P1289" s="19"/>
    </row>
    <row r="1290" spans="5:16" ht="15.75">
      <c r="E1290" s="19"/>
      <c r="F1290" s="19"/>
      <c r="G1290" s="19"/>
      <c r="H1290" s="19"/>
      <c r="I1290" s="19"/>
      <c r="J1290" s="19"/>
      <c r="K1290" s="19"/>
      <c r="L1290" s="19"/>
      <c r="M1290" s="19"/>
      <c r="N1290" s="19"/>
      <c r="O1290" s="19"/>
      <c r="P1290" s="19"/>
    </row>
    <row r="1291" spans="5:16" ht="15.75">
      <c r="E1291" s="19"/>
      <c r="F1291" s="19"/>
      <c r="G1291" s="19"/>
      <c r="H1291" s="19"/>
      <c r="I1291" s="19"/>
      <c r="J1291" s="19"/>
      <c r="K1291" s="19"/>
      <c r="L1291" s="19"/>
      <c r="M1291" s="19"/>
      <c r="N1291" s="19"/>
      <c r="O1291" s="19"/>
      <c r="P1291" s="19"/>
    </row>
    <row r="1292" spans="5:16" ht="15.75">
      <c r="E1292" s="19"/>
      <c r="F1292" s="19"/>
      <c r="G1292" s="19"/>
      <c r="H1292" s="19"/>
      <c r="I1292" s="19"/>
      <c r="J1292" s="19"/>
      <c r="K1292" s="19"/>
      <c r="L1292" s="19"/>
      <c r="M1292" s="19"/>
      <c r="N1292" s="19"/>
      <c r="O1292" s="19"/>
      <c r="P1292" s="19"/>
    </row>
    <row r="1293" spans="5:16" ht="15.75">
      <c r="E1293" s="19"/>
      <c r="F1293" s="19"/>
      <c r="G1293" s="19"/>
      <c r="H1293" s="19"/>
      <c r="I1293" s="19"/>
      <c r="J1293" s="19"/>
      <c r="K1293" s="19"/>
      <c r="L1293" s="19"/>
      <c r="M1293" s="19"/>
      <c r="N1293" s="19"/>
      <c r="O1293" s="19"/>
      <c r="P1293" s="19"/>
    </row>
    <row r="1294" spans="5:16" ht="15.75">
      <c r="E1294" s="19"/>
      <c r="F1294" s="19"/>
      <c r="G1294" s="19"/>
      <c r="H1294" s="19"/>
      <c r="I1294" s="19"/>
      <c r="J1294" s="19"/>
      <c r="K1294" s="19"/>
      <c r="L1294" s="19"/>
      <c r="M1294" s="19"/>
      <c r="N1294" s="19"/>
      <c r="O1294" s="19"/>
      <c r="P1294" s="19"/>
    </row>
    <row r="1295" spans="5:16" ht="15.75">
      <c r="E1295" s="19"/>
      <c r="F1295" s="19"/>
      <c r="G1295" s="19"/>
      <c r="H1295" s="19"/>
      <c r="I1295" s="19"/>
      <c r="J1295" s="19"/>
      <c r="K1295" s="19"/>
      <c r="L1295" s="19"/>
      <c r="M1295" s="19"/>
      <c r="N1295" s="19"/>
      <c r="O1295" s="19"/>
      <c r="P1295" s="19"/>
    </row>
    <row r="1296" spans="5:16" ht="15.75">
      <c r="E1296" s="19"/>
      <c r="F1296" s="19"/>
      <c r="G1296" s="19"/>
      <c r="H1296" s="19"/>
      <c r="I1296" s="19"/>
      <c r="J1296" s="19"/>
      <c r="K1296" s="19"/>
      <c r="L1296" s="19"/>
      <c r="M1296" s="19"/>
      <c r="N1296" s="19"/>
      <c r="O1296" s="19"/>
      <c r="P1296" s="19"/>
    </row>
    <row r="1297" spans="5:16" ht="15.75">
      <c r="E1297" s="19"/>
      <c r="F1297" s="19"/>
      <c r="G1297" s="19"/>
      <c r="H1297" s="19"/>
      <c r="I1297" s="19"/>
      <c r="J1297" s="19"/>
      <c r="K1297" s="19"/>
      <c r="L1297" s="19"/>
      <c r="M1297" s="19"/>
      <c r="N1297" s="19"/>
      <c r="O1297" s="19"/>
      <c r="P1297" s="19"/>
    </row>
    <row r="1298" spans="5:16" ht="15.75">
      <c r="E1298" s="19"/>
      <c r="F1298" s="19"/>
      <c r="G1298" s="19"/>
      <c r="H1298" s="19"/>
      <c r="I1298" s="19"/>
      <c r="J1298" s="19"/>
      <c r="K1298" s="19"/>
      <c r="L1298" s="19"/>
      <c r="M1298" s="19"/>
      <c r="N1298" s="19"/>
      <c r="O1298" s="19"/>
      <c r="P1298" s="19"/>
    </row>
    <row r="1299" spans="5:16" ht="15.75">
      <c r="E1299" s="19"/>
      <c r="F1299" s="19"/>
      <c r="G1299" s="19"/>
      <c r="H1299" s="19"/>
      <c r="I1299" s="19"/>
      <c r="J1299" s="19"/>
      <c r="K1299" s="19"/>
      <c r="L1299" s="19"/>
      <c r="M1299" s="19"/>
      <c r="N1299" s="19"/>
      <c r="O1299" s="19"/>
      <c r="P1299" s="19"/>
    </row>
    <row r="1300" spans="5:16" ht="15.75">
      <c r="E1300" s="19"/>
      <c r="F1300" s="19"/>
      <c r="G1300" s="19"/>
      <c r="H1300" s="19"/>
      <c r="I1300" s="19"/>
      <c r="J1300" s="19"/>
      <c r="K1300" s="19"/>
      <c r="L1300" s="19"/>
      <c r="M1300" s="19"/>
      <c r="N1300" s="19"/>
      <c r="O1300" s="19"/>
      <c r="P1300" s="19"/>
    </row>
    <row r="1301" spans="5:16" ht="15.75">
      <c r="E1301" s="19"/>
      <c r="F1301" s="19"/>
      <c r="G1301" s="19"/>
      <c r="H1301" s="19"/>
      <c r="I1301" s="19"/>
      <c r="J1301" s="19"/>
      <c r="K1301" s="19"/>
      <c r="L1301" s="19"/>
      <c r="M1301" s="19"/>
      <c r="N1301" s="19"/>
      <c r="O1301" s="19"/>
      <c r="P1301" s="19"/>
    </row>
    <row r="1302" spans="5:16" ht="15.75">
      <c r="E1302" s="19"/>
      <c r="F1302" s="19"/>
      <c r="G1302" s="19"/>
      <c r="H1302" s="19"/>
      <c r="I1302" s="19"/>
      <c r="J1302" s="19"/>
      <c r="K1302" s="19"/>
      <c r="L1302" s="19"/>
      <c r="M1302" s="19"/>
      <c r="N1302" s="19"/>
      <c r="O1302" s="19"/>
      <c r="P1302" s="19"/>
    </row>
    <row r="1303" spans="5:16" ht="15.75">
      <c r="E1303" s="19"/>
      <c r="F1303" s="19"/>
      <c r="G1303" s="19"/>
      <c r="H1303" s="19"/>
      <c r="I1303" s="19"/>
      <c r="J1303" s="19"/>
      <c r="K1303" s="19"/>
      <c r="L1303" s="19"/>
      <c r="M1303" s="19"/>
      <c r="N1303" s="19"/>
      <c r="O1303" s="19"/>
      <c r="P1303" s="19"/>
    </row>
    <row r="1304" spans="5:16" ht="15.75">
      <c r="E1304" s="19"/>
      <c r="F1304" s="19"/>
      <c r="G1304" s="19"/>
      <c r="H1304" s="19"/>
      <c r="I1304" s="19"/>
      <c r="J1304" s="19"/>
      <c r="K1304" s="19"/>
      <c r="L1304" s="19"/>
      <c r="M1304" s="19"/>
      <c r="N1304" s="19"/>
      <c r="O1304" s="19"/>
      <c r="P1304" s="19"/>
    </row>
    <row r="1305" spans="5:16" ht="15.75">
      <c r="E1305" s="19"/>
      <c r="F1305" s="19"/>
      <c r="G1305" s="19"/>
      <c r="H1305" s="19"/>
      <c r="I1305" s="19"/>
      <c r="J1305" s="19"/>
      <c r="K1305" s="19"/>
      <c r="L1305" s="19"/>
      <c r="M1305" s="19"/>
      <c r="N1305" s="19"/>
      <c r="O1305" s="19"/>
      <c r="P1305" s="19"/>
    </row>
    <row r="1306" spans="5:16" ht="15.75">
      <c r="E1306" s="19"/>
      <c r="F1306" s="19"/>
      <c r="G1306" s="19"/>
      <c r="H1306" s="19"/>
      <c r="I1306" s="19"/>
      <c r="J1306" s="19"/>
      <c r="K1306" s="19"/>
      <c r="L1306" s="19"/>
      <c r="M1306" s="19"/>
      <c r="N1306" s="19"/>
      <c r="O1306" s="19"/>
      <c r="P1306" s="19"/>
    </row>
    <row r="1307" spans="5:16" ht="15.75">
      <c r="E1307" s="19"/>
      <c r="F1307" s="19"/>
      <c r="G1307" s="19"/>
      <c r="H1307" s="19"/>
      <c r="I1307" s="19"/>
      <c r="J1307" s="19"/>
      <c r="K1307" s="19"/>
      <c r="L1307" s="19"/>
      <c r="M1307" s="19"/>
      <c r="N1307" s="19"/>
      <c r="O1307" s="19"/>
      <c r="P1307" s="19"/>
    </row>
    <row r="1308" spans="5:16" ht="15.75">
      <c r="E1308" s="19"/>
      <c r="F1308" s="19"/>
      <c r="G1308" s="19"/>
      <c r="H1308" s="19"/>
      <c r="I1308" s="19"/>
      <c r="J1308" s="19"/>
      <c r="K1308" s="19"/>
      <c r="L1308" s="19"/>
      <c r="M1308" s="19"/>
      <c r="N1308" s="19"/>
      <c r="O1308" s="19"/>
      <c r="P1308" s="19"/>
    </row>
    <row r="1309" spans="5:16" ht="15.75">
      <c r="E1309" s="19"/>
      <c r="F1309" s="19"/>
      <c r="G1309" s="19"/>
      <c r="H1309" s="19"/>
      <c r="I1309" s="19"/>
      <c r="J1309" s="19"/>
      <c r="K1309" s="19"/>
      <c r="L1309" s="19"/>
      <c r="M1309" s="19"/>
      <c r="N1309" s="19"/>
      <c r="O1309" s="19"/>
      <c r="P1309" s="19"/>
    </row>
    <row r="1310" spans="5:16" ht="15.75">
      <c r="E1310" s="19"/>
      <c r="F1310" s="19"/>
      <c r="G1310" s="19"/>
      <c r="H1310" s="19"/>
      <c r="I1310" s="19"/>
      <c r="J1310" s="19"/>
      <c r="K1310" s="19"/>
      <c r="L1310" s="19"/>
      <c r="M1310" s="19"/>
      <c r="N1310" s="19"/>
      <c r="O1310" s="19"/>
      <c r="P1310" s="19"/>
    </row>
    <row r="1311" spans="5:16" ht="15.75">
      <c r="E1311" s="19"/>
      <c r="F1311" s="19"/>
      <c r="G1311" s="19"/>
      <c r="H1311" s="19"/>
      <c r="I1311" s="19"/>
      <c r="J1311" s="19"/>
      <c r="K1311" s="19"/>
      <c r="L1311" s="19"/>
      <c r="M1311" s="19"/>
      <c r="N1311" s="19"/>
      <c r="O1311" s="19"/>
      <c r="P1311" s="19"/>
    </row>
    <row r="1312" spans="5:16" ht="15.75">
      <c r="E1312" s="19"/>
      <c r="F1312" s="19"/>
      <c r="G1312" s="19"/>
      <c r="H1312" s="19"/>
      <c r="I1312" s="19"/>
      <c r="J1312" s="19"/>
      <c r="K1312" s="19"/>
      <c r="L1312" s="19"/>
      <c r="M1312" s="19"/>
      <c r="N1312" s="19"/>
      <c r="O1312" s="19"/>
      <c r="P1312" s="19"/>
    </row>
    <row r="1313" spans="5:16" ht="15.75">
      <c r="E1313" s="19"/>
      <c r="F1313" s="19"/>
      <c r="G1313" s="19"/>
      <c r="H1313" s="19"/>
      <c r="I1313" s="19"/>
      <c r="J1313" s="19"/>
      <c r="K1313" s="19"/>
      <c r="L1313" s="19"/>
      <c r="M1313" s="19"/>
      <c r="N1313" s="19"/>
      <c r="O1313" s="19"/>
      <c r="P1313" s="19"/>
    </row>
    <row r="1314" spans="5:16" ht="15.75">
      <c r="E1314" s="19"/>
      <c r="F1314" s="19"/>
      <c r="G1314" s="19"/>
      <c r="H1314" s="19"/>
      <c r="I1314" s="19"/>
      <c r="J1314" s="19"/>
      <c r="K1314" s="19"/>
      <c r="L1314" s="19"/>
      <c r="M1314" s="19"/>
      <c r="N1314" s="19"/>
      <c r="O1314" s="19"/>
      <c r="P1314" s="19"/>
    </row>
    <row r="1315" spans="5:16" ht="15.75">
      <c r="E1315" s="19"/>
      <c r="F1315" s="19"/>
      <c r="G1315" s="19"/>
      <c r="H1315" s="19"/>
      <c r="I1315" s="19"/>
      <c r="J1315" s="19"/>
      <c r="K1315" s="19"/>
      <c r="L1315" s="19"/>
      <c r="M1315" s="19"/>
      <c r="N1315" s="19"/>
      <c r="O1315" s="19"/>
      <c r="P1315" s="19"/>
    </row>
    <row r="1316" spans="5:16" ht="15.75">
      <c r="E1316" s="19"/>
      <c r="F1316" s="19"/>
      <c r="G1316" s="19"/>
      <c r="H1316" s="19"/>
      <c r="I1316" s="19"/>
      <c r="J1316" s="19"/>
      <c r="K1316" s="19"/>
      <c r="L1316" s="19"/>
      <c r="M1316" s="19"/>
      <c r="N1316" s="19"/>
      <c r="O1316" s="19"/>
      <c r="P1316" s="19"/>
    </row>
    <row r="1317" spans="5:16" ht="15.75">
      <c r="E1317" s="19"/>
      <c r="F1317" s="19"/>
      <c r="G1317" s="19"/>
      <c r="H1317" s="19"/>
      <c r="I1317" s="19"/>
      <c r="J1317" s="19"/>
      <c r="K1317" s="19"/>
      <c r="L1317" s="19"/>
      <c r="M1317" s="19"/>
      <c r="N1317" s="19"/>
      <c r="O1317" s="19"/>
      <c r="P1317" s="19"/>
    </row>
    <row r="1318" spans="5:16" ht="15.75">
      <c r="E1318" s="19"/>
      <c r="F1318" s="19"/>
      <c r="G1318" s="19"/>
      <c r="H1318" s="19"/>
      <c r="I1318" s="19"/>
      <c r="J1318" s="19"/>
      <c r="K1318" s="19"/>
      <c r="L1318" s="19"/>
      <c r="M1318" s="19"/>
      <c r="N1318" s="19"/>
      <c r="O1318" s="19"/>
      <c r="P1318" s="19"/>
    </row>
    <row r="1319" spans="5:16" ht="15.75">
      <c r="E1319" s="19"/>
      <c r="F1319" s="19"/>
      <c r="G1319" s="19"/>
      <c r="H1319" s="19"/>
      <c r="I1319" s="19"/>
      <c r="J1319" s="19"/>
      <c r="K1319" s="19"/>
      <c r="L1319" s="19"/>
      <c r="M1319" s="19"/>
      <c r="N1319" s="19"/>
      <c r="O1319" s="19"/>
      <c r="P1319" s="19"/>
    </row>
    <row r="1320" spans="5:16" ht="15.75">
      <c r="E1320" s="19"/>
      <c r="F1320" s="19"/>
      <c r="G1320" s="19"/>
      <c r="H1320" s="19"/>
      <c r="I1320" s="19"/>
      <c r="J1320" s="19"/>
      <c r="K1320" s="19"/>
      <c r="L1320" s="19"/>
      <c r="M1320" s="19"/>
      <c r="N1320" s="19"/>
      <c r="O1320" s="19"/>
      <c r="P1320" s="19"/>
    </row>
    <row r="1321" spans="5:16" ht="15.75">
      <c r="E1321" s="19"/>
      <c r="F1321" s="19"/>
      <c r="G1321" s="19"/>
      <c r="H1321" s="19"/>
      <c r="I1321" s="19"/>
      <c r="J1321" s="19"/>
      <c r="K1321" s="19"/>
      <c r="L1321" s="19"/>
      <c r="M1321" s="19"/>
      <c r="N1321" s="19"/>
      <c r="O1321" s="19"/>
      <c r="P1321" s="19"/>
    </row>
    <row r="1322" spans="5:16" ht="15.75">
      <c r="E1322" s="19"/>
      <c r="F1322" s="19"/>
      <c r="G1322" s="19"/>
      <c r="H1322" s="19"/>
      <c r="I1322" s="19"/>
      <c r="J1322" s="19"/>
      <c r="K1322" s="19"/>
      <c r="L1322" s="19"/>
      <c r="M1322" s="19"/>
      <c r="N1322" s="19"/>
      <c r="O1322" s="19"/>
      <c r="P1322" s="19"/>
    </row>
    <row r="1323" spans="5:16" ht="15.75">
      <c r="E1323" s="19"/>
      <c r="F1323" s="19"/>
      <c r="G1323" s="19"/>
      <c r="H1323" s="19"/>
      <c r="I1323" s="19"/>
      <c r="J1323" s="19"/>
      <c r="K1323" s="19"/>
      <c r="L1323" s="19"/>
      <c r="M1323" s="19"/>
      <c r="N1323" s="19"/>
      <c r="O1323" s="19"/>
      <c r="P1323" s="19"/>
    </row>
    <row r="1324" spans="5:16" ht="15.75">
      <c r="E1324" s="19"/>
      <c r="F1324" s="19"/>
      <c r="G1324" s="19"/>
      <c r="H1324" s="19"/>
      <c r="I1324" s="19"/>
      <c r="J1324" s="19"/>
      <c r="K1324" s="19"/>
      <c r="L1324" s="19"/>
      <c r="M1324" s="19"/>
      <c r="N1324" s="19"/>
      <c r="O1324" s="19"/>
      <c r="P1324" s="19"/>
    </row>
    <row r="1325" spans="5:16" ht="15.75">
      <c r="E1325" s="19"/>
      <c r="F1325" s="19"/>
      <c r="G1325" s="19"/>
      <c r="H1325" s="19"/>
      <c r="I1325" s="19"/>
      <c r="J1325" s="19"/>
      <c r="K1325" s="19"/>
      <c r="L1325" s="19"/>
      <c r="M1325" s="19"/>
      <c r="N1325" s="19"/>
      <c r="O1325" s="19"/>
      <c r="P1325" s="19"/>
    </row>
    <row r="1326" spans="5:16" ht="15.75">
      <c r="E1326" s="19"/>
      <c r="F1326" s="19"/>
      <c r="G1326" s="19"/>
      <c r="H1326" s="19"/>
      <c r="I1326" s="19"/>
      <c r="J1326" s="19"/>
      <c r="K1326" s="19"/>
      <c r="L1326" s="19"/>
      <c r="M1326" s="19"/>
      <c r="N1326" s="19"/>
      <c r="O1326" s="19"/>
      <c r="P1326" s="19"/>
    </row>
    <row r="1327" spans="5:16" ht="15.75">
      <c r="E1327" s="19"/>
      <c r="F1327" s="19"/>
      <c r="G1327" s="19"/>
      <c r="H1327" s="19"/>
      <c r="I1327" s="19"/>
      <c r="J1327" s="19"/>
      <c r="K1327" s="19"/>
      <c r="L1327" s="19"/>
      <c r="M1327" s="19"/>
      <c r="N1327" s="19"/>
      <c r="O1327" s="19"/>
      <c r="P1327" s="19"/>
    </row>
    <row r="1328" spans="5:16" ht="15.75">
      <c r="E1328" s="19"/>
      <c r="F1328" s="19"/>
      <c r="G1328" s="19"/>
      <c r="H1328" s="19"/>
      <c r="I1328" s="19"/>
      <c r="J1328" s="19"/>
      <c r="K1328" s="19"/>
      <c r="L1328" s="19"/>
      <c r="M1328" s="19"/>
      <c r="N1328" s="19"/>
      <c r="O1328" s="19"/>
      <c r="P1328" s="19"/>
    </row>
    <row r="1329" spans="5:16" ht="15.75">
      <c r="E1329" s="19"/>
      <c r="F1329" s="19"/>
      <c r="G1329" s="19"/>
      <c r="H1329" s="19"/>
      <c r="I1329" s="19"/>
      <c r="J1329" s="19"/>
      <c r="K1329" s="19"/>
      <c r="L1329" s="19"/>
      <c r="M1329" s="19"/>
      <c r="N1329" s="19"/>
      <c r="O1329" s="19"/>
      <c r="P1329" s="19"/>
    </row>
    <row r="1330" spans="5:16" ht="15.75">
      <c r="E1330" s="19"/>
      <c r="F1330" s="19"/>
      <c r="G1330" s="19"/>
      <c r="H1330" s="19"/>
      <c r="I1330" s="19"/>
      <c r="J1330" s="19"/>
      <c r="K1330" s="19"/>
      <c r="L1330" s="19"/>
      <c r="M1330" s="19"/>
      <c r="N1330" s="19"/>
      <c r="O1330" s="19"/>
      <c r="P1330" s="19"/>
    </row>
    <row r="1331" spans="5:16" ht="15.75">
      <c r="E1331" s="19"/>
      <c r="F1331" s="19"/>
      <c r="G1331" s="19"/>
      <c r="H1331" s="19"/>
      <c r="I1331" s="19"/>
      <c r="J1331" s="19"/>
      <c r="K1331" s="19"/>
      <c r="L1331" s="19"/>
      <c r="M1331" s="19"/>
      <c r="N1331" s="19"/>
      <c r="O1331" s="19"/>
      <c r="P1331" s="19"/>
    </row>
    <row r="1332" spans="5:16" ht="15.75">
      <c r="E1332" s="19"/>
      <c r="F1332" s="19"/>
      <c r="G1332" s="19"/>
      <c r="H1332" s="19"/>
      <c r="I1332" s="19"/>
      <c r="J1332" s="19"/>
      <c r="K1332" s="19"/>
      <c r="L1332" s="19"/>
      <c r="M1332" s="19"/>
      <c r="N1332" s="19"/>
      <c r="O1332" s="19"/>
      <c r="P1332" s="19"/>
    </row>
    <row r="1333" spans="5:16" ht="15.75">
      <c r="E1333" s="19"/>
      <c r="F1333" s="19"/>
      <c r="G1333" s="19"/>
      <c r="H1333" s="19"/>
      <c r="I1333" s="19"/>
      <c r="J1333" s="19"/>
      <c r="K1333" s="19"/>
      <c r="L1333" s="19"/>
      <c r="M1333" s="19"/>
      <c r="N1333" s="19"/>
      <c r="O1333" s="19"/>
      <c r="P1333" s="19"/>
    </row>
    <row r="1334" spans="5:16" ht="15.75">
      <c r="E1334" s="19"/>
      <c r="F1334" s="19"/>
      <c r="G1334" s="19"/>
      <c r="H1334" s="19"/>
      <c r="I1334" s="19"/>
      <c r="J1334" s="19"/>
      <c r="K1334" s="19"/>
      <c r="L1334" s="19"/>
      <c r="M1334" s="19"/>
      <c r="N1334" s="19"/>
      <c r="O1334" s="19"/>
      <c r="P1334" s="19"/>
    </row>
    <row r="1335" spans="5:16" ht="15.75">
      <c r="E1335" s="19"/>
      <c r="F1335" s="19"/>
      <c r="G1335" s="19"/>
      <c r="H1335" s="19"/>
      <c r="I1335" s="19"/>
      <c r="J1335" s="19"/>
      <c r="K1335" s="19"/>
      <c r="L1335" s="19"/>
      <c r="M1335" s="19"/>
      <c r="N1335" s="19"/>
      <c r="O1335" s="19"/>
      <c r="P1335" s="19"/>
    </row>
    <row r="1336" spans="5:16" ht="15.75">
      <c r="E1336" s="19"/>
      <c r="F1336" s="19"/>
      <c r="G1336" s="19"/>
      <c r="H1336" s="19"/>
      <c r="I1336" s="19"/>
      <c r="J1336" s="19"/>
      <c r="K1336" s="19"/>
      <c r="L1336" s="19"/>
      <c r="M1336" s="19"/>
      <c r="N1336" s="19"/>
      <c r="O1336" s="19"/>
      <c r="P1336" s="19"/>
    </row>
    <row r="1337" spans="5:16" ht="15.75">
      <c r="E1337" s="19"/>
      <c r="F1337" s="19"/>
      <c r="G1337" s="19"/>
      <c r="H1337" s="19"/>
      <c r="I1337" s="19"/>
      <c r="J1337" s="19"/>
      <c r="K1337" s="19"/>
      <c r="L1337" s="19"/>
      <c r="M1337" s="19"/>
      <c r="N1337" s="19"/>
      <c r="O1337" s="19"/>
      <c r="P1337" s="19"/>
    </row>
    <row r="1338" spans="5:16" ht="15.75">
      <c r="E1338" s="19"/>
      <c r="F1338" s="19"/>
      <c r="G1338" s="19"/>
      <c r="H1338" s="19"/>
      <c r="I1338" s="19"/>
      <c r="J1338" s="19"/>
      <c r="K1338" s="19"/>
      <c r="L1338" s="19"/>
      <c r="M1338" s="19"/>
      <c r="N1338" s="19"/>
      <c r="O1338" s="19"/>
      <c r="P1338" s="19"/>
    </row>
    <row r="1339" spans="5:16" ht="15.75">
      <c r="E1339" s="19"/>
      <c r="F1339" s="19"/>
      <c r="G1339" s="19"/>
      <c r="H1339" s="19"/>
      <c r="I1339" s="19"/>
      <c r="J1339" s="19"/>
      <c r="K1339" s="19"/>
      <c r="L1339" s="19"/>
      <c r="M1339" s="19"/>
      <c r="N1339" s="19"/>
      <c r="O1339" s="19"/>
      <c r="P1339" s="19"/>
    </row>
    <row r="1340" spans="5:16" ht="15.75">
      <c r="E1340" s="19"/>
      <c r="F1340" s="19"/>
      <c r="G1340" s="19"/>
      <c r="H1340" s="19"/>
      <c r="I1340" s="19"/>
      <c r="J1340" s="19"/>
      <c r="K1340" s="19"/>
      <c r="L1340" s="19"/>
      <c r="M1340" s="19"/>
      <c r="N1340" s="19"/>
      <c r="O1340" s="19"/>
      <c r="P1340" s="19"/>
    </row>
    <row r="1341" spans="5:16" ht="15.75">
      <c r="E1341" s="19"/>
      <c r="F1341" s="19"/>
      <c r="G1341" s="19"/>
      <c r="H1341" s="19"/>
      <c r="I1341" s="19"/>
      <c r="J1341" s="19"/>
      <c r="K1341" s="19"/>
      <c r="L1341" s="19"/>
      <c r="M1341" s="19"/>
      <c r="N1341" s="19"/>
      <c r="O1341" s="19"/>
      <c r="P1341" s="19"/>
    </row>
    <row r="1342" spans="5:16" ht="15.75">
      <c r="E1342" s="19"/>
      <c r="F1342" s="19"/>
      <c r="G1342" s="19"/>
      <c r="H1342" s="19"/>
      <c r="I1342" s="19"/>
      <c r="J1342" s="19"/>
      <c r="K1342" s="19"/>
      <c r="L1342" s="19"/>
      <c r="M1342" s="19"/>
      <c r="N1342" s="19"/>
      <c r="O1342" s="19"/>
      <c r="P1342" s="19"/>
    </row>
    <row r="1343" spans="5:16" ht="15.75">
      <c r="E1343" s="19"/>
      <c r="F1343" s="19"/>
      <c r="G1343" s="19"/>
      <c r="H1343" s="19"/>
      <c r="I1343" s="19"/>
      <c r="J1343" s="19"/>
      <c r="K1343" s="19"/>
      <c r="L1343" s="19"/>
      <c r="M1343" s="19"/>
      <c r="N1343" s="19"/>
      <c r="O1343" s="19"/>
      <c r="P1343" s="19"/>
    </row>
    <row r="1344" spans="5:16" ht="15.75">
      <c r="E1344" s="19"/>
      <c r="F1344" s="19"/>
      <c r="G1344" s="19"/>
      <c r="H1344" s="19"/>
      <c r="I1344" s="19"/>
      <c r="J1344" s="19"/>
      <c r="K1344" s="19"/>
      <c r="L1344" s="19"/>
      <c r="M1344" s="19"/>
      <c r="N1344" s="19"/>
      <c r="O1344" s="19"/>
      <c r="P1344" s="19"/>
    </row>
    <row r="1345" spans="5:16" ht="15.75">
      <c r="E1345" s="19"/>
      <c r="F1345" s="19"/>
      <c r="G1345" s="19"/>
      <c r="H1345" s="19"/>
      <c r="I1345" s="19"/>
      <c r="J1345" s="19"/>
      <c r="K1345" s="19"/>
      <c r="L1345" s="19"/>
      <c r="M1345" s="19"/>
      <c r="N1345" s="19"/>
      <c r="O1345" s="19"/>
      <c r="P1345" s="19"/>
    </row>
    <row r="1346" spans="5:16" ht="15.75">
      <c r="E1346" s="19"/>
      <c r="F1346" s="19"/>
      <c r="G1346" s="19"/>
      <c r="H1346" s="19"/>
      <c r="I1346" s="19"/>
      <c r="J1346" s="19"/>
      <c r="K1346" s="19"/>
      <c r="L1346" s="19"/>
      <c r="M1346" s="19"/>
      <c r="N1346" s="19"/>
      <c r="O1346" s="19"/>
      <c r="P1346" s="19"/>
    </row>
    <row r="1347" spans="5:16" ht="15.75">
      <c r="E1347" s="19"/>
      <c r="F1347" s="19"/>
      <c r="G1347" s="19"/>
      <c r="H1347" s="19"/>
      <c r="I1347" s="19"/>
      <c r="J1347" s="19"/>
      <c r="K1347" s="19"/>
      <c r="L1347" s="19"/>
      <c r="M1347" s="19"/>
      <c r="N1347" s="19"/>
      <c r="O1347" s="19"/>
      <c r="P1347" s="19"/>
    </row>
    <row r="1348" spans="5:16" ht="15.75">
      <c r="E1348" s="19"/>
      <c r="F1348" s="19"/>
      <c r="G1348" s="19"/>
      <c r="H1348" s="19"/>
      <c r="I1348" s="19"/>
      <c r="J1348" s="19"/>
      <c r="K1348" s="19"/>
      <c r="L1348" s="19"/>
      <c r="M1348" s="19"/>
      <c r="N1348" s="19"/>
      <c r="O1348" s="19"/>
      <c r="P1348" s="19"/>
    </row>
    <row r="1349" spans="5:16" ht="15.75">
      <c r="E1349" s="19"/>
      <c r="F1349" s="19"/>
      <c r="G1349" s="19"/>
      <c r="H1349" s="19"/>
      <c r="I1349" s="19"/>
      <c r="J1349" s="19"/>
      <c r="K1349" s="19"/>
      <c r="L1349" s="19"/>
      <c r="M1349" s="19"/>
      <c r="N1349" s="19"/>
      <c r="O1349" s="19"/>
      <c r="P1349" s="19"/>
    </row>
    <row r="1350" spans="5:16" ht="15.75">
      <c r="E1350" s="19"/>
      <c r="F1350" s="19"/>
      <c r="G1350" s="19"/>
      <c r="H1350" s="19"/>
      <c r="I1350" s="19"/>
      <c r="J1350" s="19"/>
      <c r="K1350" s="19"/>
      <c r="L1350" s="19"/>
      <c r="M1350" s="19"/>
      <c r="N1350" s="19"/>
      <c r="O1350" s="19"/>
      <c r="P1350" s="19"/>
    </row>
    <row r="1351" spans="5:16" ht="15.75">
      <c r="E1351" s="19"/>
      <c r="F1351" s="19"/>
      <c r="G1351" s="19"/>
      <c r="H1351" s="19"/>
      <c r="I1351" s="19"/>
      <c r="J1351" s="19"/>
      <c r="K1351" s="19"/>
      <c r="L1351" s="19"/>
      <c r="M1351" s="19"/>
      <c r="N1351" s="19"/>
      <c r="O1351" s="19"/>
      <c r="P1351" s="19"/>
    </row>
    <row r="1352" spans="5:16" ht="15.75">
      <c r="E1352" s="19"/>
      <c r="F1352" s="19"/>
      <c r="G1352" s="19"/>
      <c r="H1352" s="19"/>
      <c r="I1352" s="19"/>
      <c r="J1352" s="19"/>
      <c r="K1352" s="19"/>
      <c r="L1352" s="19"/>
      <c r="M1352" s="19"/>
      <c r="N1352" s="19"/>
      <c r="O1352" s="19"/>
      <c r="P1352" s="19"/>
    </row>
    <row r="1353" spans="5:16" ht="15.75">
      <c r="E1353" s="19"/>
      <c r="F1353" s="19"/>
      <c r="G1353" s="19"/>
      <c r="H1353" s="19"/>
      <c r="I1353" s="19"/>
      <c r="J1353" s="19"/>
      <c r="K1353" s="19"/>
      <c r="L1353" s="19"/>
      <c r="M1353" s="19"/>
      <c r="N1353" s="19"/>
      <c r="O1353" s="19"/>
      <c r="P1353" s="19"/>
    </row>
    <row r="1354" spans="5:16" ht="15.75">
      <c r="E1354" s="19"/>
      <c r="F1354" s="19"/>
      <c r="G1354" s="19"/>
      <c r="H1354" s="19"/>
      <c r="I1354" s="19"/>
      <c r="J1354" s="19"/>
      <c r="K1354" s="19"/>
      <c r="L1354" s="19"/>
      <c r="M1354" s="19"/>
      <c r="N1354" s="19"/>
      <c r="O1354" s="19"/>
      <c r="P1354" s="19"/>
    </row>
    <row r="1355" spans="5:16" ht="15.75">
      <c r="E1355" s="19"/>
      <c r="F1355" s="19"/>
      <c r="G1355" s="19"/>
      <c r="H1355" s="19"/>
      <c r="I1355" s="19"/>
      <c r="J1355" s="19"/>
      <c r="K1355" s="19"/>
      <c r="L1355" s="19"/>
      <c r="M1355" s="19"/>
      <c r="N1355" s="19"/>
      <c r="O1355" s="19"/>
      <c r="P1355" s="19"/>
    </row>
    <row r="1356" spans="5:16" ht="15.75">
      <c r="E1356" s="19"/>
      <c r="F1356" s="19"/>
      <c r="G1356" s="19"/>
      <c r="H1356" s="19"/>
      <c r="I1356" s="19"/>
      <c r="J1356" s="19"/>
      <c r="K1356" s="19"/>
      <c r="L1356" s="19"/>
      <c r="M1356" s="19"/>
      <c r="N1356" s="19"/>
      <c r="O1356" s="19"/>
      <c r="P1356" s="19"/>
    </row>
    <row r="1357" spans="5:16" ht="15.75">
      <c r="E1357" s="19"/>
      <c r="F1357" s="19"/>
      <c r="G1357" s="19"/>
      <c r="H1357" s="19"/>
      <c r="I1357" s="19"/>
      <c r="J1357" s="19"/>
      <c r="K1357" s="19"/>
      <c r="L1357" s="19"/>
      <c r="M1357" s="19"/>
      <c r="N1357" s="19"/>
      <c r="O1357" s="19"/>
      <c r="P1357" s="19"/>
    </row>
    <row r="1358" spans="5:16" ht="15.75">
      <c r="E1358" s="19"/>
      <c r="F1358" s="19"/>
      <c r="G1358" s="19"/>
      <c r="H1358" s="19"/>
      <c r="I1358" s="19"/>
      <c r="J1358" s="19"/>
      <c r="K1358" s="19"/>
      <c r="L1358" s="19"/>
      <c r="M1358" s="19"/>
      <c r="N1358" s="19"/>
      <c r="O1358" s="19"/>
      <c r="P1358" s="19"/>
    </row>
    <row r="1359" spans="5:16" ht="15.75">
      <c r="E1359" s="19"/>
      <c r="F1359" s="19"/>
      <c r="G1359" s="19"/>
      <c r="H1359" s="19"/>
      <c r="I1359" s="19"/>
      <c r="J1359" s="19"/>
      <c r="K1359" s="19"/>
      <c r="L1359" s="19"/>
      <c r="M1359" s="19"/>
      <c r="N1359" s="19"/>
      <c r="O1359" s="19"/>
      <c r="P1359" s="19"/>
    </row>
    <row r="1360" spans="5:16" ht="15.75">
      <c r="E1360" s="19"/>
      <c r="F1360" s="19"/>
      <c r="G1360" s="19"/>
      <c r="H1360" s="19"/>
      <c r="I1360" s="19"/>
      <c r="J1360" s="19"/>
      <c r="K1360" s="19"/>
      <c r="L1360" s="19"/>
      <c r="M1360" s="19"/>
      <c r="N1360" s="19"/>
      <c r="O1360" s="19"/>
      <c r="P1360" s="19"/>
    </row>
    <row r="1361" spans="5:16" ht="15.75">
      <c r="E1361" s="19"/>
      <c r="F1361" s="19"/>
      <c r="G1361" s="19"/>
      <c r="H1361" s="19"/>
      <c r="I1361" s="19"/>
      <c r="J1361" s="19"/>
      <c r="K1361" s="19"/>
      <c r="L1361" s="19"/>
      <c r="M1361" s="19"/>
      <c r="N1361" s="19"/>
      <c r="O1361" s="19"/>
      <c r="P1361" s="19"/>
    </row>
    <row r="1362" spans="5:16" ht="15.75">
      <c r="E1362" s="19"/>
      <c r="F1362" s="19"/>
      <c r="G1362" s="19"/>
      <c r="H1362" s="19"/>
      <c r="I1362" s="19"/>
      <c r="J1362" s="19"/>
      <c r="K1362" s="19"/>
      <c r="L1362" s="19"/>
      <c r="M1362" s="19"/>
      <c r="N1362" s="19"/>
      <c r="O1362" s="19"/>
      <c r="P1362" s="19"/>
    </row>
    <row r="1363" spans="5:16" ht="15.75">
      <c r="E1363" s="19"/>
      <c r="F1363" s="19"/>
      <c r="G1363" s="19"/>
      <c r="H1363" s="19"/>
      <c r="I1363" s="19"/>
      <c r="J1363" s="19"/>
      <c r="K1363" s="19"/>
      <c r="L1363" s="19"/>
      <c r="M1363" s="19"/>
      <c r="N1363" s="19"/>
      <c r="O1363" s="19"/>
      <c r="P1363" s="19"/>
    </row>
    <row r="1364" spans="5:16" ht="15.75">
      <c r="E1364" s="19"/>
      <c r="F1364" s="19"/>
      <c r="G1364" s="19"/>
      <c r="H1364" s="19"/>
      <c r="I1364" s="19"/>
      <c r="J1364" s="19"/>
      <c r="K1364" s="19"/>
      <c r="L1364" s="19"/>
      <c r="M1364" s="19"/>
      <c r="N1364" s="19"/>
      <c r="O1364" s="19"/>
      <c r="P1364" s="19"/>
    </row>
    <row r="1365" spans="5:16" ht="15.75">
      <c r="E1365" s="19"/>
      <c r="F1365" s="19"/>
      <c r="G1365" s="19"/>
      <c r="H1365" s="19"/>
      <c r="I1365" s="19"/>
      <c r="J1365" s="19"/>
      <c r="K1365" s="19"/>
      <c r="L1365" s="19"/>
      <c r="M1365" s="19"/>
      <c r="N1365" s="19"/>
      <c r="O1365" s="19"/>
      <c r="P1365" s="19"/>
    </row>
    <row r="1366" spans="5:16" ht="15.75">
      <c r="E1366" s="19"/>
      <c r="F1366" s="19"/>
      <c r="G1366" s="19"/>
      <c r="H1366" s="19"/>
      <c r="I1366" s="19"/>
      <c r="J1366" s="19"/>
      <c r="K1366" s="19"/>
      <c r="L1366" s="19"/>
      <c r="M1366" s="19"/>
      <c r="N1366" s="19"/>
      <c r="O1366" s="19"/>
      <c r="P1366" s="19"/>
    </row>
    <row r="1367" spans="5:16" ht="15.75">
      <c r="E1367" s="19"/>
      <c r="F1367" s="19"/>
      <c r="G1367" s="19"/>
      <c r="H1367" s="19"/>
      <c r="I1367" s="19"/>
      <c r="J1367" s="19"/>
      <c r="K1367" s="19"/>
      <c r="L1367" s="19"/>
      <c r="M1367" s="19"/>
      <c r="N1367" s="19"/>
      <c r="O1367" s="19"/>
      <c r="P1367" s="19"/>
    </row>
    <row r="1368" spans="5:16" ht="15.75">
      <c r="E1368" s="19"/>
      <c r="F1368" s="19"/>
      <c r="G1368" s="19"/>
      <c r="H1368" s="19"/>
      <c r="I1368" s="19"/>
      <c r="J1368" s="19"/>
      <c r="K1368" s="19"/>
      <c r="L1368" s="19"/>
      <c r="M1368" s="19"/>
      <c r="N1368" s="19"/>
      <c r="O1368" s="19"/>
      <c r="P1368" s="19"/>
    </row>
    <row r="1369" spans="5:16" ht="15.75">
      <c r="E1369" s="19"/>
      <c r="F1369" s="19"/>
      <c r="G1369" s="19"/>
      <c r="H1369" s="19"/>
      <c r="I1369" s="19"/>
      <c r="J1369" s="19"/>
      <c r="K1369" s="19"/>
      <c r="L1369" s="19"/>
      <c r="M1369" s="19"/>
      <c r="N1369" s="19"/>
      <c r="O1369" s="19"/>
      <c r="P1369" s="19"/>
    </row>
    <row r="1370" spans="5:16" ht="15.75">
      <c r="E1370" s="19"/>
      <c r="F1370" s="19"/>
      <c r="G1370" s="19"/>
      <c r="H1370" s="19"/>
      <c r="I1370" s="19"/>
      <c r="J1370" s="19"/>
      <c r="K1370" s="19"/>
      <c r="L1370" s="19"/>
      <c r="M1370" s="19"/>
      <c r="N1370" s="19"/>
      <c r="O1370" s="19"/>
      <c r="P1370" s="19"/>
    </row>
    <row r="1371" spans="5:16" ht="15.75">
      <c r="E1371" s="19"/>
      <c r="F1371" s="19"/>
      <c r="G1371" s="19"/>
      <c r="H1371" s="19"/>
      <c r="I1371" s="19"/>
      <c r="J1371" s="19"/>
      <c r="K1371" s="19"/>
      <c r="L1371" s="19"/>
      <c r="M1371" s="19"/>
      <c r="N1371" s="19"/>
      <c r="O1371" s="19"/>
      <c r="P1371" s="19"/>
    </row>
    <row r="1372" spans="5:16" ht="15.75">
      <c r="E1372" s="19"/>
      <c r="F1372" s="19"/>
      <c r="G1372" s="19"/>
      <c r="H1372" s="19"/>
      <c r="I1372" s="19"/>
      <c r="J1372" s="19"/>
      <c r="K1372" s="19"/>
      <c r="L1372" s="19"/>
      <c r="M1372" s="19"/>
      <c r="N1372" s="19"/>
      <c r="O1372" s="19"/>
      <c r="P1372" s="19"/>
    </row>
    <row r="1373" spans="5:16" ht="15.75">
      <c r="E1373" s="19"/>
      <c r="F1373" s="19"/>
      <c r="G1373" s="19"/>
      <c r="H1373" s="19"/>
      <c r="I1373" s="19"/>
      <c r="J1373" s="19"/>
      <c r="K1373" s="19"/>
      <c r="L1373" s="19"/>
      <c r="M1373" s="19"/>
      <c r="N1373" s="19"/>
      <c r="O1373" s="19"/>
      <c r="P1373" s="19"/>
    </row>
    <row r="1374" spans="5:16" ht="15.75">
      <c r="E1374" s="19"/>
      <c r="F1374" s="19"/>
      <c r="G1374" s="19"/>
      <c r="H1374" s="19"/>
      <c r="I1374" s="19"/>
      <c r="J1374" s="19"/>
      <c r="K1374" s="19"/>
      <c r="L1374" s="19"/>
      <c r="M1374" s="19"/>
      <c r="N1374" s="19"/>
      <c r="O1374" s="19"/>
      <c r="P1374" s="19"/>
    </row>
    <row r="1375" spans="5:16" ht="15.75">
      <c r="E1375" s="19"/>
      <c r="F1375" s="19"/>
      <c r="G1375" s="19"/>
      <c r="H1375" s="19"/>
      <c r="I1375" s="19"/>
      <c r="J1375" s="19"/>
      <c r="K1375" s="19"/>
      <c r="L1375" s="19"/>
      <c r="M1375" s="19"/>
      <c r="N1375" s="19"/>
      <c r="O1375" s="19"/>
      <c r="P1375" s="19"/>
    </row>
    <row r="1376" spans="5:16" ht="15.75">
      <c r="E1376" s="19"/>
      <c r="F1376" s="19"/>
      <c r="G1376" s="19"/>
      <c r="H1376" s="19"/>
      <c r="I1376" s="19"/>
      <c r="J1376" s="19"/>
      <c r="K1376" s="19"/>
      <c r="L1376" s="19"/>
      <c r="M1376" s="19"/>
      <c r="N1376" s="19"/>
      <c r="O1376" s="19"/>
      <c r="P1376" s="19"/>
    </row>
    <row r="1377" spans="5:16" ht="15.75">
      <c r="E1377" s="19"/>
      <c r="F1377" s="19"/>
      <c r="G1377" s="19"/>
      <c r="H1377" s="19"/>
      <c r="I1377" s="19"/>
      <c r="J1377" s="19"/>
      <c r="K1377" s="19"/>
      <c r="L1377" s="19"/>
      <c r="M1377" s="19"/>
      <c r="N1377" s="19"/>
      <c r="O1377" s="19"/>
      <c r="P1377" s="19"/>
    </row>
    <row r="1378" spans="5:16" ht="15.75">
      <c r="E1378" s="19"/>
      <c r="F1378" s="19"/>
      <c r="G1378" s="19"/>
      <c r="H1378" s="19"/>
      <c r="I1378" s="19"/>
      <c r="J1378" s="19"/>
      <c r="K1378" s="19"/>
      <c r="L1378" s="19"/>
      <c r="M1378" s="19"/>
      <c r="N1378" s="19"/>
      <c r="O1378" s="19"/>
      <c r="P1378" s="19"/>
    </row>
    <row r="1379" spans="5:16" ht="15.75">
      <c r="E1379" s="19"/>
      <c r="F1379" s="19"/>
      <c r="G1379" s="19"/>
      <c r="H1379" s="19"/>
      <c r="I1379" s="19"/>
      <c r="J1379" s="19"/>
      <c r="K1379" s="19"/>
      <c r="L1379" s="19"/>
      <c r="M1379" s="19"/>
      <c r="N1379" s="19"/>
      <c r="O1379" s="19"/>
      <c r="P1379" s="19"/>
    </row>
    <row r="1380" spans="5:16" ht="15.75">
      <c r="E1380" s="19"/>
      <c r="F1380" s="19"/>
      <c r="G1380" s="19"/>
      <c r="H1380" s="19"/>
      <c r="I1380" s="19"/>
      <c r="J1380" s="19"/>
      <c r="K1380" s="19"/>
      <c r="L1380" s="19"/>
      <c r="M1380" s="19"/>
      <c r="N1380" s="19"/>
      <c r="O1380" s="19"/>
      <c r="P1380" s="19"/>
    </row>
    <row r="1381" spans="5:16" ht="15.75">
      <c r="E1381" s="19"/>
      <c r="F1381" s="19"/>
      <c r="G1381" s="19"/>
      <c r="H1381" s="19"/>
      <c r="I1381" s="19"/>
      <c r="J1381" s="19"/>
      <c r="K1381" s="19"/>
      <c r="L1381" s="19"/>
      <c r="M1381" s="19"/>
      <c r="N1381" s="19"/>
      <c r="O1381" s="19"/>
      <c r="P1381" s="19"/>
    </row>
    <row r="1382" spans="5:16" ht="15.75">
      <c r="E1382" s="19"/>
      <c r="F1382" s="19"/>
      <c r="G1382" s="19"/>
      <c r="H1382" s="19"/>
      <c r="I1382" s="19"/>
      <c r="J1382" s="19"/>
      <c r="K1382" s="19"/>
      <c r="L1382" s="19"/>
      <c r="M1382" s="19"/>
      <c r="N1382" s="19"/>
      <c r="O1382" s="19"/>
      <c r="P1382" s="19"/>
    </row>
    <row r="1383" spans="5:16" ht="15.75">
      <c r="E1383" s="19"/>
      <c r="F1383" s="19"/>
      <c r="G1383" s="19"/>
      <c r="H1383" s="19"/>
      <c r="I1383" s="19"/>
      <c r="J1383" s="19"/>
      <c r="K1383" s="19"/>
      <c r="L1383" s="19"/>
      <c r="M1383" s="19"/>
      <c r="N1383" s="19"/>
      <c r="O1383" s="19"/>
      <c r="P1383" s="19"/>
    </row>
    <row r="1384" spans="5:16" ht="15.75">
      <c r="E1384" s="19"/>
      <c r="F1384" s="19"/>
      <c r="G1384" s="19"/>
      <c r="H1384" s="19"/>
      <c r="I1384" s="19"/>
      <c r="J1384" s="19"/>
      <c r="K1384" s="19"/>
      <c r="L1384" s="19"/>
      <c r="M1384" s="19"/>
      <c r="N1384" s="19"/>
      <c r="O1384" s="19"/>
      <c r="P1384" s="19"/>
    </row>
    <row r="1385" spans="5:16" ht="15.75">
      <c r="E1385" s="19"/>
      <c r="F1385" s="19"/>
      <c r="G1385" s="19"/>
      <c r="H1385" s="19"/>
      <c r="I1385" s="19"/>
      <c r="J1385" s="19"/>
      <c r="K1385" s="19"/>
      <c r="L1385" s="19"/>
      <c r="M1385" s="19"/>
      <c r="N1385" s="19"/>
      <c r="O1385" s="19"/>
      <c r="P1385" s="19"/>
    </row>
    <row r="1386" spans="5:16" ht="15.75">
      <c r="E1386" s="19"/>
      <c r="F1386" s="19"/>
      <c r="G1386" s="19"/>
      <c r="H1386" s="19"/>
      <c r="I1386" s="19"/>
      <c r="J1386" s="19"/>
      <c r="K1386" s="19"/>
      <c r="L1386" s="19"/>
      <c r="M1386" s="19"/>
      <c r="N1386" s="19"/>
      <c r="O1386" s="19"/>
      <c r="P1386" s="19"/>
    </row>
    <row r="1387" spans="5:16" ht="15.75">
      <c r="E1387" s="19"/>
      <c r="F1387" s="19"/>
      <c r="G1387" s="19"/>
      <c r="H1387" s="19"/>
      <c r="I1387" s="19"/>
      <c r="J1387" s="19"/>
      <c r="K1387" s="19"/>
      <c r="L1387" s="19"/>
      <c r="M1387" s="19"/>
      <c r="N1387" s="19"/>
      <c r="O1387" s="19"/>
      <c r="P1387" s="19"/>
    </row>
    <row r="1388" spans="5:16" ht="15.75">
      <c r="E1388" s="19"/>
      <c r="F1388" s="19"/>
      <c r="G1388" s="19"/>
      <c r="H1388" s="19"/>
      <c r="I1388" s="19"/>
      <c r="J1388" s="19"/>
      <c r="K1388" s="19"/>
      <c r="L1388" s="19"/>
      <c r="M1388" s="19"/>
      <c r="N1388" s="19"/>
      <c r="O1388" s="19"/>
      <c r="P1388" s="19"/>
    </row>
    <row r="1389" spans="5:16" ht="15.75">
      <c r="E1389" s="19"/>
      <c r="F1389" s="19"/>
      <c r="G1389" s="19"/>
      <c r="H1389" s="19"/>
      <c r="I1389" s="19"/>
      <c r="J1389" s="19"/>
      <c r="K1389" s="19"/>
      <c r="L1389" s="19"/>
      <c r="M1389" s="19"/>
      <c r="N1389" s="19"/>
      <c r="O1389" s="19"/>
      <c r="P1389" s="19"/>
    </row>
    <row r="1390" spans="5:16" ht="15.75">
      <c r="E1390" s="19"/>
      <c r="F1390" s="19"/>
      <c r="G1390" s="19"/>
      <c r="H1390" s="19"/>
      <c r="I1390" s="19"/>
      <c r="J1390" s="19"/>
      <c r="K1390" s="19"/>
      <c r="L1390" s="19"/>
      <c r="M1390" s="19"/>
      <c r="N1390" s="19"/>
      <c r="O1390" s="19"/>
      <c r="P1390" s="19"/>
    </row>
    <row r="1391" spans="5:16" ht="15.75">
      <c r="E1391" s="19"/>
      <c r="F1391" s="19"/>
      <c r="G1391" s="19"/>
      <c r="H1391" s="19"/>
      <c r="I1391" s="19"/>
      <c r="J1391" s="19"/>
      <c r="K1391" s="19"/>
      <c r="L1391" s="19"/>
      <c r="M1391" s="19"/>
      <c r="N1391" s="19"/>
      <c r="O1391" s="19"/>
      <c r="P1391" s="19"/>
    </row>
    <row r="1392" spans="5:16" ht="15.75">
      <c r="E1392" s="19"/>
      <c r="F1392" s="19"/>
      <c r="G1392" s="19"/>
      <c r="H1392" s="19"/>
      <c r="I1392" s="19"/>
      <c r="J1392" s="19"/>
      <c r="K1392" s="19"/>
      <c r="L1392" s="19"/>
      <c r="M1392" s="19"/>
      <c r="N1392" s="19"/>
      <c r="O1392" s="19"/>
      <c r="P1392" s="19"/>
    </row>
    <row r="1393" spans="5:16" ht="15.75">
      <c r="E1393" s="19"/>
      <c r="F1393" s="19"/>
      <c r="G1393" s="19"/>
      <c r="H1393" s="19"/>
      <c r="I1393" s="19"/>
      <c r="J1393" s="19"/>
      <c r="K1393" s="19"/>
      <c r="L1393" s="19"/>
      <c r="M1393" s="19"/>
      <c r="N1393" s="19"/>
      <c r="O1393" s="19"/>
      <c r="P1393" s="19"/>
    </row>
    <row r="1394" spans="5:16" ht="15.75">
      <c r="E1394" s="19"/>
      <c r="F1394" s="19"/>
      <c r="G1394" s="19"/>
      <c r="H1394" s="19"/>
      <c r="I1394" s="19"/>
      <c r="J1394" s="19"/>
      <c r="K1394" s="19"/>
      <c r="L1394" s="19"/>
      <c r="M1394" s="19"/>
      <c r="N1394" s="19"/>
      <c r="O1394" s="19"/>
      <c r="P1394" s="19"/>
    </row>
    <row r="1395" spans="5:16" ht="15.75">
      <c r="E1395" s="19"/>
      <c r="F1395" s="19"/>
      <c r="G1395" s="19"/>
      <c r="H1395" s="19"/>
      <c r="I1395" s="19"/>
      <c r="J1395" s="19"/>
      <c r="K1395" s="19"/>
      <c r="L1395" s="19"/>
      <c r="M1395" s="19"/>
      <c r="N1395" s="19"/>
      <c r="O1395" s="19"/>
      <c r="P1395" s="19"/>
    </row>
    <row r="1396" spans="5:16" ht="15.75">
      <c r="E1396" s="19"/>
      <c r="F1396" s="19"/>
      <c r="G1396" s="19"/>
      <c r="H1396" s="19"/>
      <c r="I1396" s="19"/>
      <c r="J1396" s="19"/>
      <c r="K1396" s="19"/>
      <c r="L1396" s="19"/>
      <c r="M1396" s="19"/>
      <c r="N1396" s="19"/>
      <c r="O1396" s="19"/>
      <c r="P1396" s="19"/>
    </row>
    <row r="1397" spans="5:16" ht="15.75">
      <c r="E1397" s="19"/>
      <c r="F1397" s="19"/>
      <c r="G1397" s="19"/>
      <c r="H1397" s="19"/>
      <c r="I1397" s="19"/>
      <c r="J1397" s="19"/>
      <c r="K1397" s="19"/>
      <c r="L1397" s="19"/>
      <c r="M1397" s="19"/>
      <c r="N1397" s="19"/>
      <c r="O1397" s="19"/>
      <c r="P1397" s="19"/>
    </row>
    <row r="1398" spans="5:16" ht="15.75">
      <c r="E1398" s="19"/>
      <c r="F1398" s="19"/>
      <c r="G1398" s="19"/>
      <c r="H1398" s="19"/>
      <c r="I1398" s="19"/>
      <c r="J1398" s="19"/>
      <c r="K1398" s="19"/>
      <c r="L1398" s="19"/>
      <c r="M1398" s="19"/>
      <c r="N1398" s="19"/>
      <c r="O1398" s="19"/>
      <c r="P1398" s="19"/>
    </row>
    <row r="1399" spans="5:16" ht="15.75">
      <c r="E1399" s="19"/>
      <c r="F1399" s="19"/>
      <c r="G1399" s="19"/>
      <c r="H1399" s="19"/>
      <c r="I1399" s="19"/>
      <c r="J1399" s="19"/>
      <c r="K1399" s="19"/>
      <c r="L1399" s="19"/>
      <c r="M1399" s="19"/>
      <c r="N1399" s="19"/>
      <c r="O1399" s="19"/>
      <c r="P1399" s="19"/>
    </row>
    <row r="1400" spans="5:16" ht="15.75">
      <c r="E1400" s="19"/>
      <c r="F1400" s="19"/>
      <c r="G1400" s="19"/>
      <c r="H1400" s="19"/>
      <c r="I1400" s="19"/>
      <c r="J1400" s="19"/>
      <c r="K1400" s="19"/>
      <c r="L1400" s="19"/>
      <c r="M1400" s="19"/>
      <c r="N1400" s="19"/>
      <c r="O1400" s="19"/>
      <c r="P1400" s="19"/>
    </row>
    <row r="1401" spans="5:16" ht="15.75">
      <c r="E1401" s="19"/>
      <c r="F1401" s="19"/>
      <c r="G1401" s="19"/>
      <c r="H1401" s="19"/>
      <c r="I1401" s="19"/>
      <c r="J1401" s="19"/>
      <c r="K1401" s="19"/>
      <c r="L1401" s="19"/>
      <c r="M1401" s="19"/>
      <c r="N1401" s="19"/>
      <c r="O1401" s="19"/>
      <c r="P1401" s="19"/>
    </row>
    <row r="1402" spans="5:16" ht="15.75">
      <c r="E1402" s="19"/>
      <c r="F1402" s="19"/>
      <c r="G1402" s="19"/>
      <c r="H1402" s="19"/>
      <c r="I1402" s="19"/>
      <c r="J1402" s="19"/>
      <c r="K1402" s="19"/>
      <c r="L1402" s="19"/>
      <c r="M1402" s="19"/>
      <c r="N1402" s="19"/>
      <c r="O1402" s="19"/>
      <c r="P1402" s="19"/>
    </row>
    <row r="1403" spans="5:16" ht="15.75">
      <c r="E1403" s="19"/>
      <c r="F1403" s="19"/>
      <c r="G1403" s="19"/>
      <c r="H1403" s="19"/>
      <c r="I1403" s="19"/>
      <c r="J1403" s="19"/>
      <c r="K1403" s="19"/>
      <c r="L1403" s="19"/>
      <c r="M1403" s="19"/>
      <c r="N1403" s="19"/>
      <c r="O1403" s="19"/>
      <c r="P1403" s="19"/>
    </row>
    <row r="1404" spans="5:16" ht="15.75">
      <c r="E1404" s="19"/>
      <c r="F1404" s="19"/>
      <c r="G1404" s="19"/>
      <c r="H1404" s="19"/>
      <c r="I1404" s="19"/>
      <c r="J1404" s="19"/>
      <c r="K1404" s="19"/>
      <c r="L1404" s="19"/>
      <c r="M1404" s="19"/>
      <c r="N1404" s="19"/>
      <c r="O1404" s="19"/>
      <c r="P1404" s="19"/>
    </row>
    <row r="1405" spans="5:16" ht="15.75">
      <c r="E1405" s="19"/>
      <c r="F1405" s="19"/>
      <c r="G1405" s="19"/>
      <c r="H1405" s="19"/>
      <c r="I1405" s="19"/>
      <c r="J1405" s="19"/>
      <c r="K1405" s="19"/>
      <c r="L1405" s="19"/>
      <c r="M1405" s="19"/>
      <c r="N1405" s="19"/>
      <c r="O1405" s="19"/>
      <c r="P1405" s="19"/>
    </row>
    <row r="1406" spans="5:16" ht="15.75">
      <c r="E1406" s="19"/>
      <c r="F1406" s="19"/>
      <c r="G1406" s="19"/>
      <c r="H1406" s="19"/>
      <c r="I1406" s="19"/>
      <c r="J1406" s="19"/>
      <c r="K1406" s="19"/>
      <c r="L1406" s="19"/>
      <c r="M1406" s="19"/>
      <c r="N1406" s="19"/>
      <c r="O1406" s="19"/>
      <c r="P1406" s="19"/>
    </row>
    <row r="1407" spans="5:16" ht="15.75">
      <c r="E1407" s="19"/>
      <c r="F1407" s="19"/>
      <c r="G1407" s="19"/>
      <c r="H1407" s="19"/>
      <c r="I1407" s="19"/>
      <c r="J1407" s="19"/>
      <c r="K1407" s="19"/>
      <c r="L1407" s="19"/>
      <c r="M1407" s="19"/>
      <c r="N1407" s="19"/>
      <c r="O1407" s="19"/>
      <c r="P1407" s="19"/>
    </row>
    <row r="1408" spans="5:16" ht="15.75">
      <c r="E1408" s="19"/>
      <c r="F1408" s="19"/>
      <c r="G1408" s="19"/>
      <c r="H1408" s="19"/>
      <c r="I1408" s="19"/>
      <c r="J1408" s="19"/>
      <c r="K1408" s="19"/>
      <c r="L1408" s="19"/>
      <c r="M1408" s="19"/>
      <c r="N1408" s="19"/>
      <c r="O1408" s="19"/>
      <c r="P1408" s="19"/>
    </row>
    <row r="1409" spans="5:16" ht="15.75">
      <c r="E1409" s="19"/>
      <c r="F1409" s="19"/>
      <c r="G1409" s="19"/>
      <c r="H1409" s="19"/>
      <c r="I1409" s="19"/>
      <c r="J1409" s="19"/>
      <c r="K1409" s="19"/>
      <c r="L1409" s="19"/>
      <c r="M1409" s="19"/>
      <c r="N1409" s="19"/>
      <c r="O1409" s="19"/>
      <c r="P1409" s="19"/>
    </row>
    <row r="1410" spans="5:16" ht="15.75">
      <c r="E1410" s="19"/>
      <c r="F1410" s="19"/>
      <c r="G1410" s="19"/>
      <c r="H1410" s="19"/>
      <c r="I1410" s="19"/>
      <c r="J1410" s="19"/>
      <c r="K1410" s="19"/>
      <c r="L1410" s="19"/>
      <c r="M1410" s="19"/>
      <c r="N1410" s="19"/>
      <c r="O1410" s="19"/>
      <c r="P1410" s="19"/>
    </row>
    <row r="1411" spans="5:16" ht="15.75">
      <c r="E1411" s="19"/>
      <c r="F1411" s="19"/>
      <c r="G1411" s="19"/>
      <c r="H1411" s="19"/>
      <c r="I1411" s="19"/>
      <c r="J1411" s="19"/>
      <c r="K1411" s="19"/>
      <c r="L1411" s="19"/>
      <c r="M1411" s="19"/>
      <c r="N1411" s="19"/>
      <c r="O1411" s="19"/>
      <c r="P1411" s="19"/>
    </row>
    <row r="1412" spans="5:16" ht="15.75">
      <c r="E1412" s="19"/>
      <c r="F1412" s="19"/>
      <c r="G1412" s="19"/>
      <c r="H1412" s="19"/>
      <c r="I1412" s="19"/>
      <c r="J1412" s="19"/>
      <c r="K1412" s="19"/>
      <c r="L1412" s="19"/>
      <c r="M1412" s="19"/>
      <c r="N1412" s="19"/>
      <c r="O1412" s="19"/>
      <c r="P1412" s="19"/>
    </row>
    <row r="1413" spans="5:16" ht="15.75">
      <c r="E1413" s="19"/>
      <c r="F1413" s="19"/>
      <c r="G1413" s="19"/>
      <c r="H1413" s="19"/>
      <c r="I1413" s="19"/>
      <c r="J1413" s="19"/>
      <c r="K1413" s="19"/>
      <c r="L1413" s="19"/>
      <c r="M1413" s="19"/>
      <c r="N1413" s="19"/>
      <c r="O1413" s="19"/>
      <c r="P1413" s="19"/>
    </row>
    <row r="1414" spans="5:16" ht="15.75">
      <c r="E1414" s="19"/>
      <c r="F1414" s="19"/>
      <c r="G1414" s="19"/>
      <c r="H1414" s="19"/>
      <c r="I1414" s="19"/>
      <c r="J1414" s="19"/>
      <c r="K1414" s="19"/>
      <c r="L1414" s="19"/>
      <c r="M1414" s="19"/>
      <c r="N1414" s="19"/>
      <c r="O1414" s="19"/>
      <c r="P1414" s="19"/>
    </row>
    <row r="1415" spans="5:16" ht="15.75">
      <c r="E1415" s="19"/>
      <c r="F1415" s="19"/>
      <c r="G1415" s="19"/>
      <c r="H1415" s="19"/>
      <c r="I1415" s="19"/>
      <c r="J1415" s="19"/>
      <c r="K1415" s="19"/>
      <c r="L1415" s="19"/>
      <c r="M1415" s="19"/>
      <c r="N1415" s="19"/>
      <c r="O1415" s="19"/>
      <c r="P1415" s="19"/>
    </row>
    <row r="1416" spans="5:16" ht="15.75">
      <c r="E1416" s="19"/>
      <c r="F1416" s="19"/>
      <c r="G1416" s="19"/>
      <c r="H1416" s="19"/>
      <c r="I1416" s="19"/>
      <c r="J1416" s="19"/>
      <c r="K1416" s="19"/>
      <c r="L1416" s="19"/>
      <c r="M1416" s="19"/>
      <c r="N1416" s="19"/>
      <c r="O1416" s="19"/>
      <c r="P1416" s="19"/>
    </row>
    <row r="1417" spans="5:16" ht="15.75">
      <c r="E1417" s="19"/>
      <c r="F1417" s="19"/>
      <c r="G1417" s="19"/>
      <c r="H1417" s="19"/>
      <c r="I1417" s="19"/>
      <c r="J1417" s="19"/>
      <c r="K1417" s="19"/>
      <c r="L1417" s="19"/>
      <c r="M1417" s="19"/>
      <c r="N1417" s="19"/>
      <c r="O1417" s="19"/>
      <c r="P1417" s="19"/>
    </row>
    <row r="1418" spans="5:16" ht="15.75">
      <c r="E1418" s="19"/>
      <c r="F1418" s="19"/>
      <c r="G1418" s="19"/>
      <c r="H1418" s="19"/>
      <c r="I1418" s="19"/>
      <c r="J1418" s="19"/>
      <c r="K1418" s="19"/>
      <c r="L1418" s="19"/>
      <c r="M1418" s="19"/>
      <c r="N1418" s="19"/>
      <c r="O1418" s="19"/>
      <c r="P1418" s="19"/>
    </row>
    <row r="1419" spans="5:16" ht="15.75">
      <c r="E1419" s="19"/>
      <c r="F1419" s="19"/>
      <c r="G1419" s="19"/>
      <c r="H1419" s="19"/>
      <c r="I1419" s="19"/>
      <c r="J1419" s="19"/>
      <c r="K1419" s="19"/>
      <c r="L1419" s="19"/>
      <c r="M1419" s="19"/>
      <c r="N1419" s="19"/>
      <c r="O1419" s="19"/>
      <c r="P1419" s="19"/>
    </row>
    <row r="1420" spans="5:16" ht="15.75">
      <c r="E1420" s="19"/>
      <c r="F1420" s="19"/>
      <c r="G1420" s="19"/>
      <c r="H1420" s="19"/>
      <c r="I1420" s="19"/>
      <c r="J1420" s="19"/>
      <c r="K1420" s="19"/>
      <c r="L1420" s="19"/>
      <c r="M1420" s="19"/>
      <c r="N1420" s="19"/>
      <c r="O1420" s="19"/>
      <c r="P1420" s="19"/>
    </row>
    <row r="1421" spans="5:16" ht="15.75">
      <c r="E1421" s="19"/>
      <c r="F1421" s="19"/>
      <c r="G1421" s="19"/>
      <c r="H1421" s="19"/>
      <c r="I1421" s="19"/>
      <c r="J1421" s="19"/>
      <c r="K1421" s="19"/>
      <c r="L1421" s="19"/>
      <c r="M1421" s="19"/>
      <c r="N1421" s="19"/>
      <c r="O1421" s="19"/>
      <c r="P1421" s="19"/>
    </row>
    <row r="1422" spans="5:16" ht="15.75">
      <c r="E1422" s="19"/>
      <c r="F1422" s="19"/>
      <c r="G1422" s="19"/>
      <c r="H1422" s="19"/>
      <c r="I1422" s="19"/>
      <c r="J1422" s="19"/>
      <c r="K1422" s="19"/>
      <c r="L1422" s="19"/>
      <c r="M1422" s="19"/>
      <c r="N1422" s="19"/>
      <c r="O1422" s="19"/>
      <c r="P1422" s="19"/>
    </row>
    <row r="1423" spans="5:16" ht="15.75">
      <c r="E1423" s="19"/>
      <c r="F1423" s="19"/>
      <c r="G1423" s="19"/>
      <c r="H1423" s="19"/>
      <c r="I1423" s="19"/>
      <c r="J1423" s="19"/>
      <c r="K1423" s="19"/>
      <c r="L1423" s="19"/>
      <c r="M1423" s="19"/>
      <c r="N1423" s="19"/>
      <c r="O1423" s="19"/>
      <c r="P1423" s="19"/>
    </row>
    <row r="1424" spans="5:16" ht="15.75">
      <c r="E1424" s="19"/>
      <c r="F1424" s="19"/>
      <c r="G1424" s="19"/>
      <c r="H1424" s="19"/>
      <c r="I1424" s="19"/>
      <c r="J1424" s="19"/>
      <c r="K1424" s="19"/>
      <c r="L1424" s="19"/>
      <c r="M1424" s="19"/>
      <c r="N1424" s="19"/>
      <c r="O1424" s="19"/>
      <c r="P1424" s="19"/>
    </row>
    <row r="1425" spans="5:16" ht="15.75">
      <c r="E1425" s="19"/>
      <c r="F1425" s="19"/>
      <c r="G1425" s="19"/>
      <c r="H1425" s="19"/>
      <c r="I1425" s="19"/>
      <c r="J1425" s="19"/>
      <c r="K1425" s="19"/>
      <c r="L1425" s="19"/>
      <c r="M1425" s="19"/>
      <c r="N1425" s="19"/>
      <c r="O1425" s="19"/>
      <c r="P1425" s="19"/>
    </row>
    <row r="1426" spans="5:16" ht="15.75">
      <c r="E1426" s="19"/>
      <c r="F1426" s="19"/>
      <c r="G1426" s="19"/>
      <c r="H1426" s="19"/>
      <c r="I1426" s="19"/>
      <c r="J1426" s="19"/>
      <c r="K1426" s="19"/>
      <c r="L1426" s="19"/>
      <c r="M1426" s="19"/>
      <c r="N1426" s="19"/>
      <c r="O1426" s="19"/>
      <c r="P1426" s="19"/>
    </row>
    <row r="1427" spans="5:16" ht="15.75">
      <c r="E1427" s="19"/>
      <c r="F1427" s="19"/>
      <c r="G1427" s="19"/>
      <c r="H1427" s="19"/>
      <c r="I1427" s="19"/>
      <c r="J1427" s="19"/>
      <c r="K1427" s="19"/>
      <c r="L1427" s="19"/>
      <c r="M1427" s="19"/>
      <c r="N1427" s="19"/>
      <c r="O1427" s="19"/>
      <c r="P1427" s="19"/>
    </row>
    <row r="1428" spans="5:16" ht="15.75">
      <c r="E1428" s="19"/>
      <c r="F1428" s="19"/>
      <c r="G1428" s="19"/>
      <c r="H1428" s="19"/>
      <c r="I1428" s="19"/>
      <c r="J1428" s="19"/>
      <c r="K1428" s="19"/>
      <c r="L1428" s="19"/>
      <c r="M1428" s="19"/>
      <c r="N1428" s="19"/>
      <c r="O1428" s="19"/>
      <c r="P1428" s="19"/>
    </row>
    <row r="1429" spans="5:16" ht="15.75">
      <c r="E1429" s="19"/>
      <c r="F1429" s="19"/>
      <c r="G1429" s="19"/>
      <c r="H1429" s="19"/>
      <c r="I1429" s="19"/>
      <c r="J1429" s="19"/>
      <c r="K1429" s="19"/>
      <c r="L1429" s="19"/>
      <c r="M1429" s="19"/>
      <c r="N1429" s="19"/>
      <c r="O1429" s="19"/>
      <c r="P1429" s="19"/>
    </row>
    <row r="1430" spans="5:16" ht="15.75">
      <c r="E1430" s="19"/>
      <c r="F1430" s="19"/>
      <c r="G1430" s="19"/>
      <c r="H1430" s="19"/>
      <c r="I1430" s="19"/>
      <c r="J1430" s="19"/>
      <c r="K1430" s="19"/>
      <c r="L1430" s="19"/>
      <c r="M1430" s="19"/>
      <c r="N1430" s="19"/>
      <c r="O1430" s="19"/>
      <c r="P1430" s="19"/>
    </row>
    <row r="1431" spans="5:16" ht="15.75">
      <c r="E1431" s="19"/>
      <c r="F1431" s="19"/>
      <c r="G1431" s="19"/>
      <c r="H1431" s="19"/>
      <c r="I1431" s="19"/>
      <c r="J1431" s="19"/>
      <c r="K1431" s="19"/>
      <c r="L1431" s="19"/>
      <c r="M1431" s="19"/>
      <c r="N1431" s="19"/>
      <c r="O1431" s="19"/>
      <c r="P1431" s="19"/>
    </row>
    <row r="1432" spans="5:16" ht="15.75">
      <c r="E1432" s="19"/>
      <c r="F1432" s="19"/>
      <c r="G1432" s="19"/>
      <c r="H1432" s="19"/>
      <c r="I1432" s="19"/>
      <c r="J1432" s="19"/>
      <c r="K1432" s="19"/>
      <c r="L1432" s="19"/>
      <c r="M1432" s="19"/>
      <c r="N1432" s="19"/>
      <c r="O1432" s="19"/>
      <c r="P1432" s="19"/>
    </row>
    <row r="1433" spans="5:16" ht="15.75">
      <c r="E1433" s="19"/>
      <c r="F1433" s="19"/>
      <c r="G1433" s="19"/>
      <c r="H1433" s="19"/>
      <c r="I1433" s="19"/>
      <c r="J1433" s="19"/>
      <c r="K1433" s="19"/>
      <c r="L1433" s="19"/>
      <c r="M1433" s="19"/>
      <c r="N1433" s="19"/>
      <c r="O1433" s="19"/>
      <c r="P1433" s="19"/>
    </row>
    <row r="1434" spans="5:16" ht="15.75">
      <c r="E1434" s="19"/>
      <c r="F1434" s="19"/>
      <c r="G1434" s="19"/>
      <c r="H1434" s="19"/>
      <c r="I1434" s="19"/>
      <c r="J1434" s="19"/>
      <c r="K1434" s="19"/>
      <c r="L1434" s="19"/>
      <c r="M1434" s="19"/>
      <c r="N1434" s="19"/>
      <c r="O1434" s="19"/>
      <c r="P1434" s="19"/>
    </row>
    <row r="1435" spans="5:16" ht="15.75">
      <c r="E1435" s="19"/>
      <c r="F1435" s="19"/>
      <c r="G1435" s="19"/>
      <c r="H1435" s="19"/>
      <c r="I1435" s="19"/>
      <c r="J1435" s="19"/>
      <c r="K1435" s="19"/>
      <c r="L1435" s="19"/>
      <c r="M1435" s="19"/>
      <c r="N1435" s="19"/>
      <c r="O1435" s="19"/>
      <c r="P1435" s="19"/>
    </row>
    <row r="1436" spans="5:16" ht="15.75">
      <c r="E1436" s="19"/>
      <c r="F1436" s="19"/>
      <c r="G1436" s="19"/>
      <c r="H1436" s="19"/>
      <c r="I1436" s="19"/>
      <c r="J1436" s="19"/>
      <c r="K1436" s="19"/>
      <c r="L1436" s="19"/>
      <c r="M1436" s="19"/>
      <c r="N1436" s="19"/>
      <c r="O1436" s="19"/>
      <c r="P1436" s="19"/>
    </row>
    <row r="1437" spans="5:16" ht="15.75">
      <c r="E1437" s="19"/>
      <c r="F1437" s="19"/>
      <c r="G1437" s="19"/>
      <c r="H1437" s="19"/>
      <c r="I1437" s="19"/>
      <c r="J1437" s="19"/>
      <c r="K1437" s="19"/>
      <c r="L1437" s="19"/>
      <c r="M1437" s="19"/>
      <c r="N1437" s="19"/>
      <c r="O1437" s="19"/>
      <c r="P1437" s="19"/>
    </row>
    <row r="1438" spans="5:16" ht="15.75">
      <c r="E1438" s="19"/>
      <c r="F1438" s="19"/>
      <c r="G1438" s="19"/>
      <c r="H1438" s="19"/>
      <c r="I1438" s="19"/>
      <c r="J1438" s="19"/>
      <c r="K1438" s="19"/>
      <c r="L1438" s="19"/>
      <c r="M1438" s="19"/>
      <c r="N1438" s="19"/>
      <c r="O1438" s="19"/>
      <c r="P1438" s="19"/>
    </row>
    <row r="1439" spans="5:16" ht="15.75">
      <c r="E1439" s="19"/>
      <c r="F1439" s="19"/>
      <c r="G1439" s="19"/>
      <c r="H1439" s="19"/>
      <c r="I1439" s="19"/>
      <c r="J1439" s="19"/>
      <c r="K1439" s="19"/>
      <c r="L1439" s="19"/>
      <c r="M1439" s="19"/>
      <c r="N1439" s="19"/>
      <c r="O1439" s="19"/>
      <c r="P1439" s="19"/>
    </row>
    <row r="1440" spans="5:16" ht="15.75">
      <c r="E1440" s="19"/>
      <c r="F1440" s="19"/>
      <c r="G1440" s="19"/>
      <c r="H1440" s="19"/>
      <c r="I1440" s="19"/>
      <c r="J1440" s="19"/>
      <c r="K1440" s="19"/>
      <c r="L1440" s="19"/>
      <c r="M1440" s="19"/>
      <c r="N1440" s="19"/>
      <c r="O1440" s="19"/>
      <c r="P1440" s="19"/>
    </row>
    <row r="1441" spans="5:16" ht="15.75">
      <c r="E1441" s="19"/>
      <c r="F1441" s="19"/>
      <c r="G1441" s="19"/>
      <c r="H1441" s="19"/>
      <c r="I1441" s="19"/>
      <c r="J1441" s="19"/>
      <c r="K1441" s="19"/>
      <c r="L1441" s="19"/>
      <c r="M1441" s="19"/>
      <c r="N1441" s="19"/>
      <c r="O1441" s="19"/>
      <c r="P1441" s="19"/>
    </row>
    <row r="1442" spans="5:16" ht="15.75">
      <c r="E1442" s="19"/>
      <c r="F1442" s="19"/>
      <c r="G1442" s="19"/>
      <c r="H1442" s="19"/>
      <c r="I1442" s="19"/>
      <c r="J1442" s="19"/>
      <c r="K1442" s="19"/>
      <c r="L1442" s="19"/>
      <c r="M1442" s="19"/>
      <c r="N1442" s="19"/>
      <c r="O1442" s="19"/>
      <c r="P1442" s="19"/>
    </row>
    <row r="1443" spans="5:16" ht="15.75">
      <c r="E1443" s="19"/>
      <c r="F1443" s="19"/>
      <c r="G1443" s="19"/>
      <c r="H1443" s="19"/>
      <c r="I1443" s="19"/>
      <c r="J1443" s="19"/>
      <c r="K1443" s="19"/>
      <c r="L1443" s="19"/>
      <c r="M1443" s="19"/>
      <c r="N1443" s="19"/>
      <c r="O1443" s="19"/>
      <c r="P1443" s="19"/>
    </row>
    <row r="1444" spans="5:16" ht="15.75">
      <c r="E1444" s="19"/>
      <c r="F1444" s="19"/>
      <c r="G1444" s="19"/>
      <c r="H1444" s="19"/>
      <c r="I1444" s="19"/>
      <c r="J1444" s="19"/>
      <c r="K1444" s="19"/>
      <c r="L1444" s="19"/>
      <c r="M1444" s="19"/>
      <c r="N1444" s="19"/>
      <c r="O1444" s="19"/>
      <c r="P1444" s="19"/>
    </row>
    <row r="1445" spans="5:16" ht="15.75">
      <c r="E1445" s="19"/>
      <c r="F1445" s="19"/>
      <c r="G1445" s="19"/>
      <c r="H1445" s="19"/>
      <c r="I1445" s="19"/>
      <c r="J1445" s="19"/>
      <c r="K1445" s="19"/>
      <c r="L1445" s="19"/>
      <c r="M1445" s="19"/>
      <c r="N1445" s="19"/>
      <c r="O1445" s="19"/>
      <c r="P1445" s="19"/>
    </row>
    <row r="1446" spans="5:16" ht="15.75">
      <c r="E1446" s="19"/>
      <c r="F1446" s="19"/>
      <c r="G1446" s="19"/>
      <c r="H1446" s="19"/>
      <c r="I1446" s="19"/>
      <c r="J1446" s="19"/>
      <c r="K1446" s="19"/>
      <c r="L1446" s="19"/>
      <c r="M1446" s="19"/>
      <c r="N1446" s="19"/>
      <c r="O1446" s="19"/>
      <c r="P1446" s="19"/>
    </row>
    <row r="1447" spans="5:16" ht="15.75">
      <c r="E1447" s="19"/>
      <c r="F1447" s="19"/>
      <c r="G1447" s="19"/>
      <c r="H1447" s="19"/>
      <c r="I1447" s="19"/>
      <c r="J1447" s="19"/>
      <c r="K1447" s="19"/>
      <c r="L1447" s="19"/>
      <c r="M1447" s="19"/>
      <c r="N1447" s="19"/>
      <c r="O1447" s="19"/>
      <c r="P1447" s="19"/>
    </row>
    <row r="1448" spans="5:16" ht="15.75">
      <c r="E1448" s="19"/>
      <c r="F1448" s="19"/>
      <c r="G1448" s="19"/>
      <c r="H1448" s="19"/>
      <c r="I1448" s="19"/>
      <c r="J1448" s="19"/>
      <c r="K1448" s="19"/>
      <c r="L1448" s="19"/>
      <c r="M1448" s="19"/>
      <c r="N1448" s="19"/>
      <c r="O1448" s="19"/>
      <c r="P1448" s="19"/>
    </row>
    <row r="1449" spans="5:16" ht="15.75">
      <c r="E1449" s="19"/>
      <c r="F1449" s="19"/>
      <c r="G1449" s="19"/>
      <c r="H1449" s="19"/>
      <c r="I1449" s="19"/>
      <c r="J1449" s="19"/>
      <c r="K1449" s="19"/>
      <c r="L1449" s="19"/>
      <c r="M1449" s="19"/>
      <c r="N1449" s="19"/>
      <c r="O1449" s="19"/>
      <c r="P1449" s="19"/>
    </row>
    <row r="1450" spans="5:16" ht="15.75">
      <c r="E1450" s="19"/>
      <c r="F1450" s="19"/>
      <c r="G1450" s="19"/>
      <c r="H1450" s="19"/>
      <c r="I1450" s="19"/>
      <c r="J1450" s="19"/>
      <c r="K1450" s="19"/>
      <c r="L1450" s="19"/>
      <c r="M1450" s="19"/>
      <c r="N1450" s="19"/>
      <c r="O1450" s="19"/>
      <c r="P1450" s="19"/>
    </row>
    <row r="1451" spans="5:16" ht="15.75">
      <c r="E1451" s="19"/>
      <c r="F1451" s="19"/>
      <c r="G1451" s="19"/>
      <c r="H1451" s="19"/>
      <c r="I1451" s="19"/>
      <c r="J1451" s="19"/>
      <c r="K1451" s="19"/>
      <c r="L1451" s="19"/>
      <c r="M1451" s="19"/>
      <c r="N1451" s="19"/>
      <c r="O1451" s="19"/>
      <c r="P1451" s="19"/>
    </row>
    <row r="1452" spans="5:16" ht="15.75">
      <c r="E1452" s="19"/>
      <c r="F1452" s="19"/>
      <c r="G1452" s="19"/>
      <c r="H1452" s="19"/>
      <c r="I1452" s="19"/>
      <c r="J1452" s="19"/>
      <c r="K1452" s="19"/>
      <c r="L1452" s="19"/>
      <c r="M1452" s="19"/>
      <c r="N1452" s="19"/>
      <c r="O1452" s="19"/>
      <c r="P1452" s="19"/>
    </row>
    <row r="1453" spans="5:16" ht="15.75">
      <c r="E1453" s="19"/>
      <c r="F1453" s="19"/>
      <c r="G1453" s="19"/>
      <c r="H1453" s="19"/>
      <c r="I1453" s="19"/>
      <c r="J1453" s="19"/>
      <c r="K1453" s="19"/>
      <c r="L1453" s="19"/>
      <c r="M1453" s="19"/>
      <c r="N1453" s="19"/>
      <c r="O1453" s="19"/>
      <c r="P1453" s="19"/>
    </row>
    <row r="1454" spans="5:16" ht="15.75">
      <c r="E1454" s="19"/>
      <c r="F1454" s="19"/>
      <c r="G1454" s="19"/>
      <c r="H1454" s="19"/>
      <c r="I1454" s="19"/>
      <c r="J1454" s="19"/>
      <c r="K1454" s="19"/>
      <c r="L1454" s="19"/>
      <c r="M1454" s="19"/>
      <c r="N1454" s="19"/>
      <c r="O1454" s="19"/>
      <c r="P1454" s="19"/>
    </row>
    <row r="1455" spans="5:16" ht="15.75">
      <c r="E1455" s="19"/>
      <c r="F1455" s="19"/>
      <c r="G1455" s="19"/>
      <c r="H1455" s="19"/>
      <c r="I1455" s="19"/>
      <c r="J1455" s="19"/>
      <c r="K1455" s="19"/>
      <c r="L1455" s="19"/>
      <c r="M1455" s="19"/>
      <c r="N1455" s="19"/>
      <c r="O1455" s="19"/>
      <c r="P1455" s="19"/>
    </row>
    <row r="1456" spans="5:16" ht="15.75">
      <c r="E1456" s="19"/>
      <c r="F1456" s="19"/>
      <c r="G1456" s="19"/>
      <c r="H1456" s="19"/>
      <c r="I1456" s="19"/>
      <c r="J1456" s="19"/>
      <c r="K1456" s="19"/>
      <c r="L1456" s="19"/>
      <c r="M1456" s="19"/>
      <c r="N1456" s="19"/>
      <c r="O1456" s="19"/>
      <c r="P1456" s="19"/>
    </row>
    <row r="1457" spans="5:16" ht="15.75">
      <c r="E1457" s="19"/>
      <c r="F1457" s="19"/>
      <c r="G1457" s="19"/>
      <c r="H1457" s="19"/>
      <c r="I1457" s="19"/>
      <c r="J1457" s="19"/>
      <c r="K1457" s="19"/>
      <c r="L1457" s="19"/>
      <c r="M1457" s="19"/>
      <c r="N1457" s="19"/>
      <c r="O1457" s="19"/>
      <c r="P1457" s="19"/>
    </row>
    <row r="1458" spans="5:16" ht="15.75">
      <c r="E1458" s="19"/>
      <c r="F1458" s="19"/>
      <c r="G1458" s="19"/>
      <c r="H1458" s="19"/>
      <c r="I1458" s="19"/>
      <c r="J1458" s="19"/>
      <c r="K1458" s="19"/>
      <c r="L1458" s="19"/>
      <c r="M1458" s="19"/>
      <c r="N1458" s="19"/>
      <c r="O1458" s="19"/>
      <c r="P1458" s="19"/>
    </row>
    <row r="1459" spans="5:16" ht="15.75">
      <c r="E1459" s="19"/>
      <c r="F1459" s="19"/>
      <c r="G1459" s="19"/>
      <c r="H1459" s="19"/>
      <c r="I1459" s="19"/>
      <c r="J1459" s="19"/>
      <c r="K1459" s="19"/>
      <c r="L1459" s="19"/>
      <c r="M1459" s="19"/>
      <c r="N1459" s="19"/>
      <c r="O1459" s="19"/>
      <c r="P1459" s="19"/>
    </row>
    <row r="1460" spans="5:16" ht="15.75">
      <c r="E1460" s="19"/>
      <c r="F1460" s="19"/>
      <c r="G1460" s="19"/>
      <c r="H1460" s="19"/>
      <c r="I1460" s="19"/>
      <c r="J1460" s="19"/>
      <c r="K1460" s="19"/>
      <c r="L1460" s="19"/>
      <c r="M1460" s="19"/>
      <c r="N1460" s="19"/>
      <c r="O1460" s="19"/>
      <c r="P1460" s="19"/>
    </row>
    <row r="1461" spans="5:16" ht="15.75">
      <c r="E1461" s="19"/>
      <c r="F1461" s="19"/>
      <c r="G1461" s="19"/>
      <c r="H1461" s="19"/>
      <c r="I1461" s="19"/>
      <c r="J1461" s="19"/>
      <c r="K1461" s="19"/>
      <c r="L1461" s="19"/>
      <c r="M1461" s="19"/>
      <c r="N1461" s="19"/>
      <c r="O1461" s="19"/>
      <c r="P1461" s="19"/>
    </row>
    <row r="1462" spans="5:16" ht="15.75">
      <c r="E1462" s="19"/>
      <c r="F1462" s="19"/>
      <c r="G1462" s="19"/>
      <c r="H1462" s="19"/>
      <c r="I1462" s="19"/>
      <c r="J1462" s="19"/>
      <c r="K1462" s="19"/>
      <c r="L1462" s="19"/>
      <c r="M1462" s="19"/>
      <c r="N1462" s="19"/>
      <c r="O1462" s="19"/>
      <c r="P1462" s="19"/>
    </row>
    <row r="1463" spans="5:16" ht="15.75">
      <c r="E1463" s="19"/>
      <c r="F1463" s="19"/>
      <c r="G1463" s="19"/>
      <c r="H1463" s="19"/>
      <c r="I1463" s="19"/>
      <c r="J1463" s="19"/>
      <c r="K1463" s="19"/>
      <c r="L1463" s="19"/>
      <c r="M1463" s="19"/>
      <c r="N1463" s="19"/>
      <c r="O1463" s="19"/>
      <c r="P1463" s="19"/>
    </row>
    <row r="1464" spans="5:16" ht="15.75">
      <c r="E1464" s="19"/>
      <c r="F1464" s="19"/>
      <c r="G1464" s="19"/>
      <c r="H1464" s="19"/>
      <c r="I1464" s="19"/>
      <c r="J1464" s="19"/>
      <c r="K1464" s="19"/>
      <c r="L1464" s="19"/>
      <c r="M1464" s="19"/>
      <c r="N1464" s="19"/>
      <c r="O1464" s="19"/>
      <c r="P1464" s="19"/>
    </row>
    <row r="1465" spans="5:16" ht="15.75">
      <c r="E1465" s="19"/>
      <c r="F1465" s="19"/>
      <c r="G1465" s="19"/>
      <c r="H1465" s="19"/>
      <c r="I1465" s="19"/>
      <c r="J1465" s="19"/>
      <c r="K1465" s="19"/>
      <c r="L1465" s="19"/>
      <c r="M1465" s="19"/>
      <c r="N1465" s="19"/>
      <c r="O1465" s="19"/>
      <c r="P1465" s="19"/>
    </row>
    <row r="1466" spans="5:16" ht="15.75">
      <c r="E1466" s="19"/>
      <c r="F1466" s="19"/>
      <c r="G1466" s="19"/>
      <c r="H1466" s="19"/>
      <c r="I1466" s="19"/>
      <c r="J1466" s="19"/>
      <c r="K1466" s="19"/>
      <c r="L1466" s="19"/>
      <c r="M1466" s="19"/>
      <c r="N1466" s="19"/>
      <c r="O1466" s="19"/>
      <c r="P1466" s="19"/>
    </row>
    <row r="1467" spans="5:16" ht="15.75">
      <c r="E1467" s="19"/>
      <c r="F1467" s="19"/>
      <c r="G1467" s="19"/>
      <c r="H1467" s="19"/>
      <c r="I1467" s="19"/>
      <c r="J1467" s="19"/>
      <c r="K1467" s="19"/>
      <c r="L1467" s="19"/>
      <c r="M1467" s="19"/>
      <c r="N1467" s="19"/>
      <c r="O1467" s="19"/>
      <c r="P1467" s="19"/>
    </row>
    <row r="1468" spans="5:16" ht="15.75">
      <c r="E1468" s="19"/>
      <c r="F1468" s="19"/>
      <c r="G1468" s="19"/>
      <c r="H1468" s="19"/>
      <c r="I1468" s="19"/>
      <c r="J1468" s="19"/>
      <c r="K1468" s="19"/>
      <c r="L1468" s="19"/>
      <c r="M1468" s="19"/>
      <c r="N1468" s="19"/>
      <c r="O1468" s="19"/>
      <c r="P1468" s="19"/>
    </row>
    <row r="1469" spans="5:16" ht="15.75">
      <c r="E1469" s="19"/>
      <c r="F1469" s="19"/>
      <c r="G1469" s="19"/>
      <c r="H1469" s="19"/>
      <c r="I1469" s="19"/>
      <c r="J1469" s="19"/>
      <c r="K1469" s="19"/>
      <c r="L1469" s="19"/>
      <c r="M1469" s="19"/>
      <c r="N1469" s="19"/>
      <c r="O1469" s="19"/>
      <c r="P1469" s="19"/>
    </row>
    <row r="1470" spans="5:16" ht="15.75">
      <c r="E1470" s="19"/>
      <c r="F1470" s="19"/>
      <c r="G1470" s="19"/>
      <c r="H1470" s="19"/>
      <c r="I1470" s="19"/>
      <c r="J1470" s="19"/>
      <c r="K1470" s="19"/>
      <c r="L1470" s="19"/>
      <c r="M1470" s="19"/>
      <c r="N1470" s="19"/>
      <c r="O1470" s="19"/>
      <c r="P1470" s="19"/>
    </row>
    <row r="1471" spans="5:16" ht="15.75">
      <c r="E1471" s="19"/>
      <c r="F1471" s="19"/>
      <c r="G1471" s="19"/>
      <c r="H1471" s="19"/>
      <c r="I1471" s="19"/>
      <c r="J1471" s="19"/>
      <c r="K1471" s="19"/>
      <c r="L1471" s="19"/>
      <c r="M1471" s="19"/>
      <c r="N1471" s="19"/>
      <c r="O1471" s="19"/>
      <c r="P1471" s="19"/>
    </row>
    <row r="1472" spans="5:16" ht="15.75">
      <c r="E1472" s="19"/>
      <c r="F1472" s="19"/>
      <c r="G1472" s="19"/>
      <c r="H1472" s="19"/>
      <c r="I1472" s="19"/>
      <c r="J1472" s="19"/>
      <c r="K1472" s="19"/>
      <c r="L1472" s="19"/>
      <c r="M1472" s="19"/>
      <c r="N1472" s="19"/>
      <c r="O1472" s="19"/>
      <c r="P1472" s="19"/>
    </row>
    <row r="1473" spans="5:16" ht="15.75">
      <c r="E1473" s="19"/>
      <c r="F1473" s="19"/>
      <c r="G1473" s="19"/>
      <c r="H1473" s="19"/>
      <c r="I1473" s="19"/>
      <c r="J1473" s="19"/>
      <c r="K1473" s="19"/>
      <c r="L1473" s="19"/>
      <c r="M1473" s="19"/>
      <c r="N1473" s="19"/>
      <c r="O1473" s="19"/>
      <c r="P1473" s="19"/>
    </row>
    <row r="1474" spans="5:16" ht="15.75">
      <c r="E1474" s="19"/>
      <c r="F1474" s="19"/>
      <c r="G1474" s="19"/>
      <c r="H1474" s="19"/>
      <c r="I1474" s="19"/>
      <c r="J1474" s="19"/>
      <c r="K1474" s="19"/>
      <c r="L1474" s="19"/>
      <c r="M1474" s="19"/>
      <c r="N1474" s="19"/>
      <c r="O1474" s="19"/>
      <c r="P1474" s="19"/>
    </row>
    <row r="1475" spans="5:16" ht="15.75">
      <c r="E1475" s="19"/>
      <c r="F1475" s="19"/>
      <c r="G1475" s="19"/>
      <c r="H1475" s="19"/>
      <c r="I1475" s="19"/>
      <c r="J1475" s="19"/>
      <c r="K1475" s="19"/>
      <c r="L1475" s="19"/>
      <c r="M1475" s="19"/>
      <c r="N1475" s="19"/>
      <c r="O1475" s="19"/>
      <c r="P1475" s="19"/>
    </row>
    <row r="1476" spans="5:16" ht="15.75">
      <c r="E1476" s="19"/>
      <c r="F1476" s="19"/>
      <c r="G1476" s="19"/>
      <c r="H1476" s="19"/>
      <c r="I1476" s="19"/>
      <c r="J1476" s="19"/>
      <c r="K1476" s="19"/>
      <c r="L1476" s="19"/>
      <c r="M1476" s="19"/>
      <c r="N1476" s="19"/>
      <c r="O1476" s="19"/>
      <c r="P1476" s="19"/>
    </row>
    <row r="1477" spans="5:16" ht="15.75">
      <c r="E1477" s="19"/>
      <c r="F1477" s="19"/>
      <c r="G1477" s="19"/>
      <c r="H1477" s="19"/>
      <c r="I1477" s="19"/>
      <c r="J1477" s="19"/>
      <c r="K1477" s="19"/>
      <c r="L1477" s="19"/>
      <c r="M1477" s="19"/>
      <c r="N1477" s="19"/>
      <c r="O1477" s="19"/>
      <c r="P1477" s="19"/>
    </row>
    <row r="1478" spans="5:16" ht="15.75">
      <c r="E1478" s="19"/>
      <c r="F1478" s="19"/>
      <c r="G1478" s="19"/>
      <c r="H1478" s="19"/>
      <c r="I1478" s="19"/>
      <c r="J1478" s="19"/>
      <c r="K1478" s="19"/>
      <c r="L1478" s="19"/>
      <c r="M1478" s="19"/>
      <c r="N1478" s="19"/>
      <c r="O1478" s="19"/>
      <c r="P1478" s="19"/>
    </row>
    <row r="1479" spans="5:16" ht="15.75">
      <c r="E1479" s="19"/>
      <c r="F1479" s="19"/>
      <c r="G1479" s="19"/>
      <c r="H1479" s="19"/>
      <c r="I1479" s="19"/>
      <c r="J1479" s="19"/>
      <c r="K1479" s="19"/>
      <c r="L1479" s="19"/>
      <c r="M1479" s="19"/>
      <c r="N1479" s="19"/>
      <c r="O1479" s="19"/>
      <c r="P1479" s="19"/>
    </row>
    <row r="1480" spans="5:16" ht="15.75">
      <c r="E1480" s="19"/>
      <c r="F1480" s="19"/>
      <c r="G1480" s="19"/>
      <c r="H1480" s="19"/>
      <c r="I1480" s="19"/>
      <c r="J1480" s="19"/>
      <c r="K1480" s="19"/>
      <c r="L1480" s="19"/>
      <c r="M1480" s="19"/>
      <c r="N1480" s="19"/>
      <c r="O1480" s="19"/>
      <c r="P1480" s="19"/>
    </row>
    <row r="1481" spans="5:16" ht="15.75">
      <c r="E1481" s="19"/>
      <c r="F1481" s="19"/>
      <c r="G1481" s="19"/>
      <c r="H1481" s="19"/>
      <c r="I1481" s="19"/>
      <c r="J1481" s="19"/>
      <c r="K1481" s="19"/>
      <c r="L1481" s="19"/>
      <c r="M1481" s="19"/>
      <c r="N1481" s="19"/>
      <c r="O1481" s="19"/>
      <c r="P1481" s="19"/>
    </row>
    <row r="1482" spans="5:16" ht="15.75">
      <c r="E1482" s="19"/>
      <c r="F1482" s="19"/>
      <c r="G1482" s="19"/>
      <c r="H1482" s="19"/>
      <c r="I1482" s="19"/>
      <c r="J1482" s="19"/>
      <c r="K1482" s="19"/>
      <c r="L1482" s="19"/>
      <c r="M1482" s="19"/>
      <c r="N1482" s="19"/>
      <c r="O1482" s="19"/>
      <c r="P1482" s="19"/>
    </row>
    <row r="1483" spans="5:16" ht="15.75">
      <c r="E1483" s="19"/>
      <c r="F1483" s="19"/>
      <c r="G1483" s="19"/>
      <c r="H1483" s="19"/>
      <c r="I1483" s="19"/>
      <c r="J1483" s="19"/>
      <c r="K1483" s="19"/>
      <c r="L1483" s="19"/>
      <c r="M1483" s="19"/>
      <c r="N1483" s="19"/>
      <c r="O1483" s="19"/>
      <c r="P1483" s="19"/>
    </row>
    <row r="1484" spans="5:16" ht="15.75">
      <c r="E1484" s="19"/>
      <c r="F1484" s="19"/>
      <c r="G1484" s="19"/>
      <c r="H1484" s="19"/>
      <c r="I1484" s="19"/>
      <c r="J1484" s="19"/>
      <c r="K1484" s="19"/>
      <c r="L1484" s="19"/>
      <c r="M1484" s="19"/>
      <c r="N1484" s="19"/>
      <c r="O1484" s="19"/>
      <c r="P1484" s="19"/>
    </row>
    <row r="1485" spans="5:16" ht="15.75">
      <c r="E1485" s="19"/>
      <c r="F1485" s="19"/>
      <c r="G1485" s="19"/>
      <c r="H1485" s="19"/>
      <c r="I1485" s="19"/>
      <c r="J1485" s="19"/>
      <c r="K1485" s="19"/>
      <c r="L1485" s="19"/>
      <c r="M1485" s="19"/>
      <c r="N1485" s="19"/>
      <c r="O1485" s="19"/>
      <c r="P1485" s="19"/>
    </row>
    <row r="1486" spans="5:16" ht="15.75">
      <c r="E1486" s="19"/>
      <c r="F1486" s="19"/>
      <c r="G1486" s="19"/>
      <c r="H1486" s="19"/>
      <c r="I1486" s="19"/>
      <c r="J1486" s="19"/>
      <c r="K1486" s="19"/>
      <c r="L1486" s="19"/>
      <c r="M1486" s="19"/>
      <c r="N1486" s="19"/>
      <c r="O1486" s="19"/>
      <c r="P1486" s="19"/>
    </row>
    <row r="1487" spans="5:16" ht="15.75">
      <c r="E1487" s="19"/>
      <c r="F1487" s="19"/>
      <c r="G1487" s="19"/>
      <c r="H1487" s="19"/>
      <c r="I1487" s="19"/>
      <c r="J1487" s="19"/>
      <c r="K1487" s="19"/>
      <c r="L1487" s="19"/>
      <c r="M1487" s="19"/>
      <c r="N1487" s="19"/>
      <c r="O1487" s="19"/>
      <c r="P1487" s="19"/>
    </row>
    <row r="1488" spans="5:16" ht="15.75">
      <c r="E1488" s="19"/>
      <c r="F1488" s="19"/>
      <c r="G1488" s="19"/>
      <c r="H1488" s="19"/>
      <c r="I1488" s="19"/>
      <c r="J1488" s="19"/>
      <c r="K1488" s="19"/>
      <c r="L1488" s="19"/>
      <c r="M1488" s="19"/>
      <c r="N1488" s="19"/>
      <c r="O1488" s="19"/>
      <c r="P1488" s="19"/>
    </row>
    <row r="1489" spans="5:16" ht="15.75">
      <c r="E1489" s="19"/>
      <c r="F1489" s="19"/>
      <c r="G1489" s="19"/>
      <c r="H1489" s="19"/>
      <c r="I1489" s="19"/>
      <c r="J1489" s="19"/>
      <c r="K1489" s="19"/>
      <c r="L1489" s="19"/>
      <c r="M1489" s="19"/>
      <c r="N1489" s="19"/>
      <c r="O1489" s="19"/>
      <c r="P1489" s="19"/>
    </row>
    <row r="1490" spans="5:16" ht="15.75">
      <c r="E1490" s="19"/>
      <c r="F1490" s="19"/>
      <c r="G1490" s="19"/>
      <c r="H1490" s="19"/>
      <c r="I1490" s="19"/>
      <c r="J1490" s="19"/>
      <c r="K1490" s="19"/>
      <c r="L1490" s="19"/>
      <c r="M1490" s="19"/>
      <c r="N1490" s="19"/>
      <c r="O1490" s="19"/>
      <c r="P1490" s="19"/>
    </row>
    <row r="1491" spans="5:16" ht="15.75">
      <c r="E1491" s="19"/>
      <c r="F1491" s="19"/>
      <c r="G1491" s="19"/>
      <c r="H1491" s="19"/>
      <c r="I1491" s="19"/>
      <c r="J1491" s="19"/>
      <c r="K1491" s="19"/>
      <c r="L1491" s="19"/>
      <c r="M1491" s="19"/>
      <c r="N1491" s="19"/>
      <c r="O1491" s="19"/>
      <c r="P1491" s="19"/>
    </row>
    <row r="1492" spans="5:16" ht="15.75">
      <c r="E1492" s="19"/>
      <c r="F1492" s="19"/>
      <c r="G1492" s="19"/>
      <c r="H1492" s="19"/>
      <c r="I1492" s="19"/>
      <c r="J1492" s="19"/>
      <c r="K1492" s="19"/>
      <c r="L1492" s="19"/>
      <c r="M1492" s="19"/>
      <c r="N1492" s="19"/>
      <c r="O1492" s="19"/>
      <c r="P1492" s="19"/>
    </row>
    <row r="1493" spans="5:16" ht="15.75">
      <c r="E1493" s="19"/>
      <c r="F1493" s="19"/>
      <c r="G1493" s="19"/>
      <c r="H1493" s="19"/>
      <c r="I1493" s="19"/>
      <c r="J1493" s="19"/>
      <c r="K1493" s="19"/>
      <c r="L1493" s="19"/>
      <c r="M1493" s="19"/>
      <c r="N1493" s="19"/>
      <c r="O1493" s="19"/>
      <c r="P1493" s="19"/>
    </row>
    <row r="1494" spans="5:16" ht="15.75">
      <c r="E1494" s="19"/>
      <c r="F1494" s="19"/>
      <c r="G1494" s="19"/>
      <c r="H1494" s="19"/>
      <c r="I1494" s="19"/>
      <c r="J1494" s="19"/>
      <c r="K1494" s="19"/>
      <c r="L1494" s="19"/>
      <c r="M1494" s="19"/>
      <c r="N1494" s="19"/>
      <c r="O1494" s="19"/>
      <c r="P1494" s="19"/>
    </row>
    <row r="1495" spans="5:16" ht="15.75">
      <c r="E1495" s="19"/>
      <c r="F1495" s="19"/>
      <c r="G1495" s="19"/>
      <c r="H1495" s="19"/>
      <c r="I1495" s="19"/>
      <c r="J1495" s="19"/>
      <c r="K1495" s="19"/>
      <c r="L1495" s="19"/>
      <c r="M1495" s="19"/>
      <c r="N1495" s="19"/>
      <c r="O1495" s="19"/>
      <c r="P1495" s="19"/>
    </row>
    <row r="1496" spans="5:16" ht="15.75">
      <c r="E1496" s="19"/>
      <c r="F1496" s="19"/>
      <c r="G1496" s="19"/>
      <c r="H1496" s="19"/>
      <c r="I1496" s="19"/>
      <c r="J1496" s="19"/>
      <c r="K1496" s="19"/>
      <c r="L1496" s="19"/>
      <c r="M1496" s="19"/>
      <c r="N1496" s="19"/>
      <c r="O1496" s="19"/>
      <c r="P1496" s="19"/>
    </row>
    <row r="1497" spans="5:16" ht="15.75">
      <c r="E1497" s="19"/>
      <c r="F1497" s="19"/>
      <c r="G1497" s="19"/>
      <c r="H1497" s="19"/>
      <c r="I1497" s="19"/>
      <c r="J1497" s="19"/>
      <c r="K1497" s="19"/>
      <c r="L1497" s="19"/>
      <c r="M1497" s="19"/>
      <c r="N1497" s="19"/>
      <c r="O1497" s="19"/>
      <c r="P1497" s="19"/>
    </row>
    <row r="1498" spans="5:16" ht="15.75">
      <c r="E1498" s="19"/>
      <c r="F1498" s="19"/>
      <c r="G1498" s="19"/>
      <c r="H1498" s="19"/>
      <c r="I1498" s="19"/>
      <c r="J1498" s="19"/>
      <c r="K1498" s="19"/>
      <c r="L1498" s="19"/>
      <c r="M1498" s="19"/>
      <c r="N1498" s="19"/>
      <c r="O1498" s="19"/>
      <c r="P1498" s="19"/>
    </row>
    <row r="1499" spans="5:16" ht="15.75">
      <c r="E1499" s="19"/>
      <c r="F1499" s="19"/>
      <c r="G1499" s="19"/>
      <c r="H1499" s="19"/>
      <c r="I1499" s="19"/>
      <c r="J1499" s="19"/>
      <c r="K1499" s="19"/>
      <c r="L1499" s="19"/>
      <c r="M1499" s="19"/>
      <c r="N1499" s="19"/>
      <c r="O1499" s="19"/>
      <c r="P1499" s="19"/>
    </row>
    <row r="1500" spans="5:16" ht="15.75">
      <c r="E1500" s="19"/>
      <c r="F1500" s="19"/>
      <c r="G1500" s="19"/>
      <c r="H1500" s="19"/>
      <c r="I1500" s="19"/>
      <c r="J1500" s="19"/>
      <c r="K1500" s="19"/>
      <c r="L1500" s="19"/>
      <c r="M1500" s="19"/>
      <c r="N1500" s="19"/>
      <c r="O1500" s="19"/>
      <c r="P1500" s="19"/>
    </row>
    <row r="1501" spans="5:16" ht="15.75">
      <c r="E1501" s="19"/>
      <c r="F1501" s="19"/>
      <c r="G1501" s="19"/>
      <c r="H1501" s="19"/>
      <c r="I1501" s="19"/>
      <c r="J1501" s="19"/>
      <c r="K1501" s="19"/>
      <c r="L1501" s="19"/>
      <c r="M1501" s="19"/>
      <c r="N1501" s="19"/>
      <c r="O1501" s="19"/>
      <c r="P1501" s="19"/>
    </row>
    <row r="1502" spans="5:16" ht="15.75">
      <c r="E1502" s="19"/>
      <c r="F1502" s="19"/>
      <c r="G1502" s="19"/>
      <c r="H1502" s="19"/>
      <c r="I1502" s="19"/>
      <c r="J1502" s="19"/>
      <c r="K1502" s="19"/>
      <c r="L1502" s="19"/>
      <c r="M1502" s="19"/>
      <c r="N1502" s="19"/>
      <c r="O1502" s="19"/>
      <c r="P1502" s="19"/>
    </row>
    <row r="1503" spans="5:16" ht="15.75">
      <c r="E1503" s="19"/>
      <c r="F1503" s="19"/>
      <c r="G1503" s="19"/>
      <c r="H1503" s="19"/>
      <c r="I1503" s="19"/>
      <c r="J1503" s="19"/>
      <c r="K1503" s="19"/>
      <c r="L1503" s="19"/>
      <c r="M1503" s="19"/>
      <c r="N1503" s="19"/>
      <c r="O1503" s="19"/>
      <c r="P1503" s="19"/>
    </row>
    <row r="1504" spans="5:16" ht="15.75">
      <c r="E1504" s="19"/>
      <c r="F1504" s="19"/>
      <c r="G1504" s="19"/>
      <c r="H1504" s="19"/>
      <c r="I1504" s="19"/>
      <c r="J1504" s="19"/>
      <c r="K1504" s="19"/>
      <c r="L1504" s="19"/>
      <c r="M1504" s="19"/>
      <c r="N1504" s="19"/>
      <c r="O1504" s="19"/>
      <c r="P1504" s="19"/>
    </row>
    <row r="1505" spans="5:16" ht="15.75">
      <c r="E1505" s="19"/>
      <c r="F1505" s="19"/>
      <c r="G1505" s="19"/>
      <c r="H1505" s="19"/>
      <c r="I1505" s="19"/>
      <c r="J1505" s="19"/>
      <c r="K1505" s="19"/>
      <c r="L1505" s="19"/>
      <c r="M1505" s="19"/>
      <c r="N1505" s="19"/>
      <c r="O1505" s="19"/>
      <c r="P1505" s="19"/>
    </row>
    <row r="1506" spans="5:16" ht="15.75">
      <c r="E1506" s="19"/>
      <c r="F1506" s="19"/>
      <c r="G1506" s="19"/>
      <c r="H1506" s="19"/>
      <c r="I1506" s="19"/>
      <c r="J1506" s="19"/>
      <c r="K1506" s="19"/>
      <c r="L1506" s="19"/>
      <c r="M1506" s="19"/>
      <c r="N1506" s="19"/>
      <c r="O1506" s="19"/>
      <c r="P1506" s="19"/>
    </row>
    <row r="1507" spans="5:16" ht="15.75">
      <c r="E1507" s="19"/>
      <c r="F1507" s="19"/>
      <c r="G1507" s="19"/>
      <c r="H1507" s="19"/>
      <c r="I1507" s="19"/>
      <c r="J1507" s="19"/>
      <c r="K1507" s="19"/>
      <c r="L1507" s="19"/>
      <c r="M1507" s="19"/>
      <c r="N1507" s="19"/>
      <c r="O1507" s="19"/>
      <c r="P1507" s="19"/>
    </row>
    <row r="1508" spans="5:16" ht="15.75">
      <c r="E1508" s="19"/>
      <c r="F1508" s="19"/>
      <c r="G1508" s="19"/>
      <c r="H1508" s="19"/>
      <c r="I1508" s="19"/>
      <c r="J1508" s="19"/>
      <c r="K1508" s="19"/>
      <c r="L1508" s="19"/>
      <c r="M1508" s="19"/>
      <c r="N1508" s="19"/>
      <c r="O1508" s="19"/>
      <c r="P1508" s="19"/>
    </row>
    <row r="1509" spans="5:16" ht="15.75">
      <c r="E1509" s="19"/>
      <c r="F1509" s="19"/>
      <c r="G1509" s="19"/>
      <c r="H1509" s="19"/>
      <c r="I1509" s="19"/>
      <c r="J1509" s="19"/>
      <c r="K1509" s="19"/>
      <c r="L1509" s="19"/>
      <c r="M1509" s="19"/>
      <c r="N1509" s="19"/>
      <c r="O1509" s="19"/>
      <c r="P1509" s="19"/>
    </row>
    <row r="1510" spans="5:16" ht="15.75">
      <c r="E1510" s="19"/>
      <c r="F1510" s="19"/>
      <c r="G1510" s="19"/>
      <c r="H1510" s="19"/>
      <c r="I1510" s="19"/>
      <c r="J1510" s="19"/>
      <c r="K1510" s="19"/>
      <c r="L1510" s="19"/>
      <c r="M1510" s="19"/>
      <c r="N1510" s="19"/>
      <c r="O1510" s="19"/>
      <c r="P1510" s="19"/>
    </row>
    <row r="1511" spans="5:16" ht="15.75">
      <c r="E1511" s="19"/>
      <c r="F1511" s="19"/>
      <c r="G1511" s="19"/>
      <c r="H1511" s="19"/>
      <c r="I1511" s="19"/>
      <c r="J1511" s="19"/>
      <c r="K1511" s="19"/>
      <c r="L1511" s="19"/>
      <c r="M1511" s="19"/>
      <c r="N1511" s="19"/>
      <c r="O1511" s="19"/>
      <c r="P1511" s="19"/>
    </row>
    <row r="1512" spans="5:16" ht="15.75">
      <c r="E1512" s="19"/>
      <c r="F1512" s="19"/>
      <c r="G1512" s="19"/>
      <c r="H1512" s="19"/>
      <c r="I1512" s="19"/>
      <c r="J1512" s="19"/>
      <c r="K1512" s="19"/>
      <c r="L1512" s="19"/>
      <c r="M1512" s="19"/>
      <c r="N1512" s="19"/>
      <c r="O1512" s="19"/>
      <c r="P1512" s="19"/>
    </row>
    <row r="1513" spans="5:16" ht="15.75">
      <c r="E1513" s="19"/>
      <c r="F1513" s="19"/>
      <c r="G1513" s="19"/>
      <c r="H1513" s="19"/>
      <c r="I1513" s="19"/>
      <c r="J1513" s="19"/>
      <c r="K1513" s="19"/>
      <c r="L1513" s="19"/>
      <c r="M1513" s="19"/>
      <c r="N1513" s="19"/>
      <c r="O1513" s="19"/>
      <c r="P1513" s="19"/>
    </row>
    <row r="1514" spans="5:16" ht="15.75">
      <c r="E1514" s="19"/>
      <c r="F1514" s="19"/>
      <c r="G1514" s="19"/>
      <c r="H1514" s="19"/>
      <c r="I1514" s="19"/>
      <c r="J1514" s="19"/>
      <c r="K1514" s="19"/>
      <c r="L1514" s="19"/>
      <c r="M1514" s="19"/>
      <c r="N1514" s="19"/>
      <c r="O1514" s="19"/>
      <c r="P1514" s="19"/>
    </row>
    <row r="1515" spans="5:16" ht="15.75">
      <c r="E1515" s="19"/>
      <c r="F1515" s="19"/>
      <c r="G1515" s="19"/>
      <c r="H1515" s="19"/>
      <c r="I1515" s="19"/>
      <c r="J1515" s="19"/>
      <c r="K1515" s="19"/>
      <c r="L1515" s="19"/>
      <c r="M1515" s="19"/>
      <c r="N1515" s="19"/>
      <c r="O1515" s="19"/>
      <c r="P1515" s="19"/>
    </row>
    <row r="1516" spans="5:16" ht="15.75">
      <c r="E1516" s="19"/>
      <c r="F1516" s="19"/>
      <c r="G1516" s="19"/>
      <c r="H1516" s="19"/>
      <c r="I1516" s="19"/>
      <c r="J1516" s="19"/>
      <c r="K1516" s="19"/>
      <c r="L1516" s="19"/>
      <c r="M1516" s="19"/>
      <c r="N1516" s="19"/>
      <c r="O1516" s="19"/>
      <c r="P1516" s="19"/>
    </row>
    <row r="1517" spans="5:16" ht="15.75">
      <c r="E1517" s="19"/>
      <c r="F1517" s="19"/>
      <c r="G1517" s="19"/>
      <c r="H1517" s="19"/>
      <c r="I1517" s="19"/>
      <c r="J1517" s="19"/>
      <c r="K1517" s="19"/>
      <c r="L1517" s="19"/>
      <c r="M1517" s="19"/>
      <c r="N1517" s="19"/>
      <c r="O1517" s="19"/>
      <c r="P1517" s="19"/>
    </row>
    <row r="1518" spans="5:16" ht="15.75">
      <c r="E1518" s="19"/>
      <c r="F1518" s="19"/>
      <c r="G1518" s="19"/>
      <c r="H1518" s="19"/>
      <c r="I1518" s="19"/>
      <c r="J1518" s="19"/>
      <c r="K1518" s="19"/>
      <c r="L1518" s="19"/>
      <c r="M1518" s="19"/>
      <c r="N1518" s="19"/>
      <c r="O1518" s="19"/>
      <c r="P1518" s="19"/>
    </row>
    <row r="1519" spans="5:16" ht="15.75">
      <c r="E1519" s="19"/>
      <c r="F1519" s="19"/>
      <c r="G1519" s="19"/>
      <c r="H1519" s="19"/>
      <c r="I1519" s="19"/>
      <c r="J1519" s="19"/>
      <c r="K1519" s="19"/>
      <c r="L1519" s="19"/>
      <c r="M1519" s="19"/>
      <c r="N1519" s="19"/>
      <c r="O1519" s="19"/>
      <c r="P1519" s="19"/>
    </row>
    <row r="1520" spans="5:16" ht="15.75">
      <c r="E1520" s="19"/>
      <c r="F1520" s="19"/>
      <c r="G1520" s="19"/>
      <c r="H1520" s="19"/>
      <c r="I1520" s="19"/>
      <c r="J1520" s="19"/>
      <c r="K1520" s="19"/>
      <c r="L1520" s="19"/>
      <c r="M1520" s="19"/>
      <c r="N1520" s="19"/>
      <c r="O1520" s="19"/>
      <c r="P1520" s="19"/>
    </row>
    <row r="1521" spans="5:16" ht="15.75">
      <c r="E1521" s="19"/>
      <c r="F1521" s="19"/>
      <c r="G1521" s="19"/>
      <c r="H1521" s="19"/>
      <c r="I1521" s="19"/>
      <c r="J1521" s="19"/>
      <c r="K1521" s="19"/>
      <c r="L1521" s="19"/>
      <c r="M1521" s="19"/>
      <c r="N1521" s="19"/>
      <c r="O1521" s="19"/>
      <c r="P1521" s="19"/>
    </row>
    <row r="1522" spans="5:16" ht="15.75">
      <c r="E1522" s="19"/>
      <c r="F1522" s="19"/>
      <c r="G1522" s="19"/>
      <c r="H1522" s="19"/>
      <c r="I1522" s="19"/>
      <c r="J1522" s="19"/>
      <c r="K1522" s="19"/>
      <c r="L1522" s="19"/>
      <c r="M1522" s="19"/>
      <c r="N1522" s="19"/>
      <c r="O1522" s="19"/>
      <c r="P1522" s="19"/>
    </row>
    <row r="1523" spans="5:16" ht="15.75">
      <c r="E1523" s="19"/>
      <c r="F1523" s="19"/>
      <c r="G1523" s="19"/>
      <c r="H1523" s="19"/>
      <c r="I1523" s="19"/>
      <c r="J1523" s="19"/>
      <c r="K1523" s="19"/>
      <c r="L1523" s="19"/>
      <c r="M1523" s="19"/>
      <c r="N1523" s="19"/>
      <c r="O1523" s="19"/>
      <c r="P1523" s="19"/>
    </row>
    <row r="1524" spans="5:16" ht="15.75">
      <c r="E1524" s="19"/>
      <c r="F1524" s="19"/>
      <c r="G1524" s="19"/>
      <c r="H1524" s="19"/>
      <c r="I1524" s="19"/>
      <c r="J1524" s="19"/>
      <c r="K1524" s="19"/>
      <c r="L1524" s="19"/>
      <c r="M1524" s="19"/>
      <c r="N1524" s="19"/>
      <c r="O1524" s="19"/>
      <c r="P1524" s="19"/>
    </row>
    <row r="1525" spans="5:16" ht="15.75">
      <c r="E1525" s="19"/>
      <c r="F1525" s="19"/>
      <c r="G1525" s="19"/>
      <c r="H1525" s="19"/>
      <c r="I1525" s="19"/>
      <c r="J1525" s="19"/>
      <c r="K1525" s="19"/>
      <c r="L1525" s="19"/>
      <c r="M1525" s="19"/>
      <c r="N1525" s="19"/>
      <c r="O1525" s="19"/>
      <c r="P1525" s="19"/>
    </row>
    <row r="1526" spans="5:16" ht="15.75">
      <c r="E1526" s="19"/>
      <c r="F1526" s="19"/>
      <c r="G1526" s="19"/>
      <c r="H1526" s="19"/>
      <c r="I1526" s="19"/>
      <c r="J1526" s="19"/>
      <c r="K1526" s="19"/>
      <c r="L1526" s="19"/>
      <c r="M1526" s="19"/>
      <c r="N1526" s="19"/>
      <c r="O1526" s="19"/>
      <c r="P1526" s="19"/>
    </row>
    <row r="1527" spans="5:16" ht="15.75">
      <c r="E1527" s="19"/>
      <c r="F1527" s="19"/>
      <c r="G1527" s="19"/>
      <c r="H1527" s="19"/>
      <c r="I1527" s="19"/>
      <c r="J1527" s="19"/>
      <c r="K1527" s="19"/>
      <c r="L1527" s="19"/>
      <c r="M1527" s="19"/>
      <c r="N1527" s="19"/>
      <c r="O1527" s="19"/>
      <c r="P1527" s="19"/>
    </row>
    <row r="1528" spans="5:16" ht="15.75">
      <c r="E1528" s="19"/>
      <c r="F1528" s="19"/>
      <c r="G1528" s="19"/>
      <c r="H1528" s="19"/>
      <c r="I1528" s="19"/>
      <c r="J1528" s="19"/>
      <c r="K1528" s="19"/>
      <c r="L1528" s="19"/>
      <c r="M1528" s="19"/>
      <c r="N1528" s="19"/>
      <c r="O1528" s="19"/>
      <c r="P1528" s="19"/>
    </row>
    <row r="1529" spans="5:16" ht="15.75">
      <c r="E1529" s="19"/>
      <c r="F1529" s="19"/>
      <c r="G1529" s="19"/>
      <c r="H1529" s="19"/>
      <c r="I1529" s="19"/>
      <c r="J1529" s="19"/>
      <c r="K1529" s="19"/>
      <c r="L1529" s="19"/>
      <c r="M1529" s="19"/>
      <c r="N1529" s="19"/>
      <c r="O1529" s="19"/>
      <c r="P1529" s="19"/>
    </row>
    <row r="1530" spans="5:16" ht="15.75">
      <c r="E1530" s="19"/>
      <c r="F1530" s="19"/>
      <c r="G1530" s="19"/>
      <c r="H1530" s="19"/>
      <c r="I1530" s="19"/>
      <c r="J1530" s="19"/>
      <c r="K1530" s="19"/>
      <c r="L1530" s="19"/>
      <c r="M1530" s="19"/>
      <c r="N1530" s="19"/>
      <c r="O1530" s="19"/>
      <c r="P1530" s="19"/>
    </row>
    <row r="1531" spans="5:16" ht="15.75">
      <c r="E1531" s="19"/>
      <c r="F1531" s="19"/>
      <c r="G1531" s="19"/>
      <c r="H1531" s="19"/>
      <c r="I1531" s="19"/>
      <c r="J1531" s="19"/>
      <c r="K1531" s="19"/>
      <c r="L1531" s="19"/>
      <c r="M1531" s="19"/>
      <c r="N1531" s="19"/>
      <c r="O1531" s="19"/>
      <c r="P1531" s="19"/>
    </row>
    <row r="1532" spans="5:16" ht="15.75">
      <c r="E1532" s="19"/>
      <c r="F1532" s="19"/>
      <c r="G1532" s="19"/>
      <c r="H1532" s="19"/>
      <c r="I1532" s="19"/>
      <c r="J1532" s="19"/>
      <c r="K1532" s="19"/>
      <c r="L1532" s="19"/>
      <c r="M1532" s="19"/>
      <c r="N1532" s="19"/>
      <c r="O1532" s="19"/>
      <c r="P1532" s="19"/>
    </row>
    <row r="1533" spans="5:16" ht="15.75">
      <c r="E1533" s="19"/>
      <c r="F1533" s="19"/>
      <c r="G1533" s="19"/>
      <c r="H1533" s="19"/>
      <c r="I1533" s="19"/>
      <c r="J1533" s="19"/>
      <c r="K1533" s="19"/>
      <c r="L1533" s="19"/>
      <c r="M1533" s="19"/>
      <c r="N1533" s="19"/>
      <c r="O1533" s="19"/>
      <c r="P1533" s="19"/>
    </row>
    <row r="1534" spans="5:16" ht="15.75">
      <c r="E1534" s="19"/>
      <c r="F1534" s="19"/>
      <c r="G1534" s="19"/>
      <c r="H1534" s="19"/>
      <c r="I1534" s="19"/>
      <c r="J1534" s="19"/>
      <c r="K1534" s="19"/>
      <c r="L1534" s="19"/>
      <c r="M1534" s="19"/>
      <c r="N1534" s="19"/>
      <c r="O1534" s="19"/>
      <c r="P1534" s="19"/>
    </row>
    <row r="1535" spans="5:16" ht="15.75">
      <c r="E1535" s="19"/>
      <c r="F1535" s="19"/>
      <c r="G1535" s="19"/>
      <c r="H1535" s="19"/>
      <c r="I1535" s="19"/>
      <c r="J1535" s="19"/>
      <c r="K1535" s="19"/>
      <c r="L1535" s="19"/>
      <c r="M1535" s="19"/>
      <c r="N1535" s="19"/>
      <c r="O1535" s="19"/>
      <c r="P1535" s="19"/>
    </row>
    <row r="1536" spans="5:16" ht="15.75">
      <c r="E1536" s="19"/>
      <c r="F1536" s="19"/>
      <c r="G1536" s="19"/>
      <c r="H1536" s="19"/>
      <c r="I1536" s="19"/>
      <c r="J1536" s="19"/>
      <c r="K1536" s="19"/>
      <c r="L1536" s="19"/>
      <c r="M1536" s="19"/>
      <c r="N1536" s="19"/>
      <c r="O1536" s="19"/>
      <c r="P1536" s="19"/>
    </row>
    <row r="1537" spans="5:16" ht="15.75">
      <c r="E1537" s="19"/>
      <c r="F1537" s="19"/>
      <c r="G1537" s="19"/>
      <c r="H1537" s="19"/>
      <c r="I1537" s="19"/>
      <c r="J1537" s="19"/>
      <c r="K1537" s="19"/>
      <c r="L1537" s="19"/>
      <c r="M1537" s="19"/>
      <c r="N1537" s="19"/>
      <c r="O1537" s="19"/>
      <c r="P1537" s="19"/>
    </row>
    <row r="1538" spans="5:16" ht="15.75">
      <c r="E1538" s="19"/>
      <c r="F1538" s="19"/>
      <c r="G1538" s="19"/>
      <c r="H1538" s="19"/>
      <c r="I1538" s="19"/>
      <c r="J1538" s="19"/>
      <c r="K1538" s="19"/>
      <c r="L1538" s="19"/>
      <c r="M1538" s="19"/>
      <c r="N1538" s="19"/>
      <c r="O1538" s="19"/>
      <c r="P1538" s="19"/>
    </row>
    <row r="1539" spans="5:16" ht="15.75">
      <c r="E1539" s="19"/>
      <c r="F1539" s="19"/>
      <c r="G1539" s="19"/>
      <c r="H1539" s="19"/>
      <c r="I1539" s="19"/>
      <c r="J1539" s="19"/>
      <c r="K1539" s="19"/>
      <c r="L1539" s="19"/>
      <c r="M1539" s="19"/>
      <c r="N1539" s="19"/>
      <c r="O1539" s="19"/>
      <c r="P1539" s="19"/>
    </row>
    <row r="1540" spans="5:16" ht="15.75">
      <c r="E1540" s="19"/>
      <c r="F1540" s="19"/>
      <c r="G1540" s="19"/>
      <c r="H1540" s="19"/>
      <c r="I1540" s="19"/>
      <c r="J1540" s="19"/>
      <c r="K1540" s="19"/>
      <c r="L1540" s="19"/>
      <c r="M1540" s="19"/>
      <c r="N1540" s="19"/>
      <c r="O1540" s="19"/>
      <c r="P1540" s="19"/>
    </row>
    <row r="1541" spans="5:16" ht="15.75">
      <c r="E1541" s="19"/>
      <c r="F1541" s="19"/>
      <c r="G1541" s="19"/>
      <c r="H1541" s="19"/>
      <c r="I1541" s="19"/>
      <c r="J1541" s="19"/>
      <c r="K1541" s="19"/>
      <c r="L1541" s="19"/>
      <c r="M1541" s="19"/>
      <c r="N1541" s="19"/>
      <c r="O1541" s="19"/>
      <c r="P1541" s="19"/>
    </row>
    <row r="1542" spans="5:16" ht="15.75">
      <c r="E1542" s="19"/>
      <c r="F1542" s="19"/>
      <c r="G1542" s="19"/>
      <c r="H1542" s="19"/>
      <c r="I1542" s="19"/>
      <c r="J1542" s="19"/>
      <c r="K1542" s="19"/>
      <c r="L1542" s="19"/>
      <c r="M1542" s="19"/>
      <c r="N1542" s="19"/>
      <c r="O1542" s="19"/>
      <c r="P1542" s="19"/>
    </row>
    <row r="1543" spans="5:16" ht="15.75">
      <c r="E1543" s="19"/>
      <c r="F1543" s="19"/>
      <c r="G1543" s="19"/>
      <c r="H1543" s="19"/>
      <c r="I1543" s="19"/>
      <c r="J1543" s="19"/>
      <c r="K1543" s="19"/>
      <c r="L1543" s="19"/>
      <c r="M1543" s="19"/>
      <c r="N1543" s="19"/>
      <c r="O1543" s="19"/>
      <c r="P1543" s="19"/>
    </row>
    <row r="1544" spans="5:16" ht="15.75">
      <c r="E1544" s="19"/>
      <c r="F1544" s="19"/>
      <c r="G1544" s="19"/>
      <c r="H1544" s="19"/>
      <c r="I1544" s="19"/>
      <c r="J1544" s="19"/>
      <c r="K1544" s="19"/>
      <c r="L1544" s="19"/>
      <c r="M1544" s="19"/>
      <c r="N1544" s="19"/>
      <c r="O1544" s="19"/>
      <c r="P1544" s="19"/>
    </row>
    <row r="1545" spans="5:16" ht="15.75">
      <c r="E1545" s="19"/>
      <c r="F1545" s="19"/>
      <c r="G1545" s="19"/>
      <c r="H1545" s="19"/>
      <c r="I1545" s="19"/>
      <c r="J1545" s="19"/>
      <c r="K1545" s="19"/>
      <c r="L1545" s="19"/>
      <c r="M1545" s="19"/>
      <c r="N1545" s="19"/>
      <c r="O1545" s="19"/>
      <c r="P1545" s="19"/>
    </row>
    <row r="1546" spans="5:16" ht="15.75">
      <c r="E1546" s="19"/>
      <c r="F1546" s="19"/>
      <c r="G1546" s="19"/>
      <c r="H1546" s="19"/>
      <c r="I1546" s="19"/>
      <c r="J1546" s="19"/>
      <c r="K1546" s="19"/>
      <c r="L1546" s="19"/>
      <c r="M1546" s="19"/>
      <c r="N1546" s="19"/>
      <c r="O1546" s="19"/>
      <c r="P1546" s="19"/>
    </row>
    <row r="1547" spans="5:16" ht="15.75">
      <c r="E1547" s="19"/>
      <c r="F1547" s="19"/>
      <c r="G1547" s="19"/>
      <c r="H1547" s="19"/>
      <c r="I1547" s="19"/>
      <c r="J1547" s="19"/>
      <c r="K1547" s="19"/>
      <c r="L1547" s="19"/>
      <c r="M1547" s="19"/>
      <c r="N1547" s="19"/>
      <c r="O1547" s="19"/>
      <c r="P1547" s="19"/>
    </row>
    <row r="1548" spans="5:16" ht="15.75">
      <c r="E1548" s="19"/>
      <c r="F1548" s="19"/>
      <c r="G1548" s="19"/>
      <c r="H1548" s="19"/>
      <c r="I1548" s="19"/>
      <c r="J1548" s="19"/>
      <c r="K1548" s="19"/>
      <c r="L1548" s="19"/>
      <c r="M1548" s="19"/>
      <c r="N1548" s="19"/>
      <c r="O1548" s="19"/>
      <c r="P1548" s="19"/>
    </row>
    <row r="1549" spans="5:16" ht="15.75">
      <c r="E1549" s="19"/>
      <c r="F1549" s="19"/>
      <c r="G1549" s="19"/>
      <c r="H1549" s="19"/>
      <c r="I1549" s="19"/>
      <c r="J1549" s="19"/>
      <c r="K1549" s="19"/>
      <c r="L1549" s="19"/>
      <c r="M1549" s="19"/>
      <c r="N1549" s="19"/>
      <c r="O1549" s="19"/>
      <c r="P1549" s="19"/>
    </row>
    <row r="1550" spans="5:16" ht="15.75">
      <c r="E1550" s="19"/>
      <c r="F1550" s="19"/>
      <c r="G1550" s="19"/>
      <c r="H1550" s="19"/>
      <c r="I1550" s="19"/>
      <c r="J1550" s="19"/>
      <c r="K1550" s="19"/>
      <c r="L1550" s="19"/>
      <c r="M1550" s="19"/>
      <c r="N1550" s="19"/>
      <c r="O1550" s="19"/>
      <c r="P1550" s="19"/>
    </row>
    <row r="1551" spans="5:16" ht="15.75">
      <c r="E1551" s="19"/>
      <c r="F1551" s="19"/>
      <c r="G1551" s="19"/>
      <c r="H1551" s="19"/>
      <c r="I1551" s="19"/>
      <c r="J1551" s="19"/>
      <c r="K1551" s="19"/>
      <c r="L1551" s="19"/>
      <c r="M1551" s="19"/>
      <c r="N1551" s="19"/>
      <c r="O1551" s="19"/>
      <c r="P1551" s="19"/>
    </row>
    <row r="1552" spans="5:16" ht="15.75">
      <c r="E1552" s="19"/>
      <c r="F1552" s="19"/>
      <c r="G1552" s="19"/>
      <c r="H1552" s="19"/>
      <c r="I1552" s="19"/>
      <c r="J1552" s="19"/>
      <c r="K1552" s="19"/>
      <c r="L1552" s="19"/>
      <c r="M1552" s="19"/>
      <c r="N1552" s="19"/>
      <c r="O1552" s="19"/>
      <c r="P1552" s="19"/>
    </row>
    <row r="1553" spans="5:16" ht="15.75">
      <c r="E1553" s="19"/>
      <c r="F1553" s="19"/>
      <c r="G1553" s="19"/>
      <c r="H1553" s="19"/>
      <c r="I1553" s="19"/>
      <c r="J1553" s="19"/>
      <c r="K1553" s="19"/>
      <c r="L1553" s="19"/>
      <c r="M1553" s="19"/>
      <c r="N1553" s="19"/>
      <c r="O1553" s="19"/>
      <c r="P1553" s="19"/>
    </row>
    <row r="1554" spans="5:16" ht="15.75">
      <c r="E1554" s="19"/>
      <c r="F1554" s="19"/>
      <c r="G1554" s="19"/>
      <c r="H1554" s="19"/>
      <c r="I1554" s="19"/>
      <c r="J1554" s="19"/>
      <c r="K1554" s="19"/>
      <c r="L1554" s="19"/>
      <c r="M1554" s="19"/>
      <c r="N1554" s="19"/>
      <c r="O1554" s="19"/>
      <c r="P1554" s="19"/>
    </row>
    <row r="1555" spans="5:16" ht="15.75">
      <c r="E1555" s="19"/>
      <c r="F1555" s="19"/>
      <c r="G1555" s="19"/>
      <c r="H1555" s="19"/>
      <c r="I1555" s="19"/>
      <c r="J1555" s="19"/>
      <c r="K1555" s="19"/>
      <c r="L1555" s="19"/>
      <c r="M1555" s="19"/>
      <c r="N1555" s="19"/>
      <c r="O1555" s="19"/>
      <c r="P1555" s="19"/>
    </row>
    <row r="1556" spans="5:16" ht="15.75">
      <c r="E1556" s="19"/>
      <c r="F1556" s="19"/>
      <c r="G1556" s="19"/>
      <c r="H1556" s="19"/>
      <c r="I1556" s="19"/>
      <c r="J1556" s="19"/>
      <c r="K1556" s="19"/>
      <c r="L1556" s="19"/>
      <c r="M1556" s="19"/>
      <c r="N1556" s="19"/>
      <c r="O1556" s="19"/>
      <c r="P1556" s="19"/>
    </row>
    <row r="1557" spans="5:16" ht="15.75">
      <c r="E1557" s="19"/>
      <c r="F1557" s="19"/>
      <c r="G1557" s="19"/>
      <c r="H1557" s="19"/>
      <c r="I1557" s="19"/>
      <c r="J1557" s="19"/>
      <c r="K1557" s="19"/>
      <c r="L1557" s="19"/>
      <c r="M1557" s="19"/>
      <c r="N1557" s="19"/>
      <c r="O1557" s="19"/>
      <c r="P1557" s="19"/>
    </row>
    <row r="1558" spans="5:16" ht="15.75">
      <c r="E1558" s="19"/>
      <c r="F1558" s="19"/>
      <c r="G1558" s="19"/>
      <c r="H1558" s="19"/>
      <c r="I1558" s="19"/>
      <c r="J1558" s="19"/>
      <c r="K1558" s="19"/>
      <c r="L1558" s="19"/>
      <c r="M1558" s="19"/>
      <c r="N1558" s="19"/>
      <c r="O1558" s="19"/>
      <c r="P1558" s="19"/>
    </row>
    <row r="1559" spans="5:16" ht="15.75">
      <c r="E1559" s="19"/>
      <c r="F1559" s="19"/>
      <c r="G1559" s="19"/>
      <c r="H1559" s="19"/>
      <c r="I1559" s="19"/>
      <c r="J1559" s="19"/>
      <c r="K1559" s="19"/>
      <c r="L1559" s="19"/>
      <c r="M1559" s="19"/>
      <c r="N1559" s="19"/>
      <c r="O1559" s="19"/>
      <c r="P1559" s="19"/>
    </row>
    <row r="1560" spans="5:16" ht="15.75">
      <c r="E1560" s="19"/>
      <c r="F1560" s="19"/>
      <c r="G1560" s="19"/>
      <c r="H1560" s="19"/>
      <c r="I1560" s="19"/>
      <c r="J1560" s="19"/>
      <c r="K1560" s="19"/>
      <c r="L1560" s="19"/>
      <c r="M1560" s="19"/>
      <c r="N1560" s="19"/>
      <c r="O1560" s="19"/>
      <c r="P1560" s="19"/>
    </row>
    <row r="1561" spans="5:16" ht="15.75">
      <c r="E1561" s="19"/>
      <c r="F1561" s="19"/>
      <c r="G1561" s="19"/>
      <c r="H1561" s="19"/>
      <c r="I1561" s="19"/>
      <c r="J1561" s="19"/>
      <c r="K1561" s="19"/>
      <c r="L1561" s="19"/>
      <c r="M1561" s="19"/>
      <c r="N1561" s="19"/>
      <c r="O1561" s="19"/>
      <c r="P1561" s="19"/>
    </row>
    <row r="1562" spans="5:16" ht="15.75">
      <c r="E1562" s="19"/>
      <c r="F1562" s="19"/>
      <c r="G1562" s="19"/>
      <c r="H1562" s="19"/>
      <c r="I1562" s="19"/>
      <c r="J1562" s="19"/>
      <c r="K1562" s="19"/>
      <c r="L1562" s="19"/>
      <c r="M1562" s="19"/>
      <c r="N1562" s="19"/>
      <c r="O1562" s="19"/>
      <c r="P1562" s="19"/>
    </row>
    <row r="1563" spans="5:16" ht="15.75">
      <c r="E1563" s="19"/>
      <c r="F1563" s="19"/>
      <c r="G1563" s="19"/>
      <c r="H1563" s="19"/>
      <c r="I1563" s="19"/>
      <c r="J1563" s="19"/>
      <c r="K1563" s="19"/>
      <c r="L1563" s="19"/>
      <c r="M1563" s="19"/>
      <c r="N1563" s="19"/>
      <c r="O1563" s="19"/>
      <c r="P1563" s="19"/>
    </row>
    <row r="1564" spans="5:16" ht="15.75">
      <c r="E1564" s="19"/>
      <c r="F1564" s="19"/>
      <c r="G1564" s="19"/>
      <c r="H1564" s="19"/>
      <c r="I1564" s="19"/>
      <c r="J1564" s="19"/>
      <c r="K1564" s="19"/>
      <c r="L1564" s="19"/>
      <c r="M1564" s="19"/>
      <c r="N1564" s="19"/>
      <c r="O1564" s="19"/>
      <c r="P1564" s="19"/>
    </row>
    <row r="1565" spans="5:16" ht="15.75">
      <c r="E1565" s="19"/>
      <c r="F1565" s="19"/>
      <c r="G1565" s="19"/>
      <c r="H1565" s="19"/>
      <c r="I1565" s="19"/>
      <c r="J1565" s="19"/>
      <c r="K1565" s="19"/>
      <c r="L1565" s="19"/>
      <c r="M1565" s="19"/>
      <c r="N1565" s="19"/>
      <c r="O1565" s="19"/>
      <c r="P1565" s="19"/>
    </row>
    <row r="1566" spans="5:16" ht="15.75">
      <c r="E1566" s="19"/>
      <c r="F1566" s="19"/>
      <c r="G1566" s="19"/>
      <c r="H1566" s="19"/>
      <c r="I1566" s="19"/>
      <c r="J1566" s="19"/>
      <c r="K1566" s="19"/>
      <c r="L1566" s="19"/>
      <c r="M1566" s="19"/>
      <c r="N1566" s="19"/>
      <c r="O1566" s="19"/>
      <c r="P1566" s="19"/>
    </row>
    <row r="1567" spans="5:16" ht="15.75">
      <c r="E1567" s="19"/>
      <c r="F1567" s="19"/>
      <c r="G1567" s="19"/>
      <c r="H1567" s="19"/>
      <c r="I1567" s="19"/>
      <c r="J1567" s="19"/>
      <c r="K1567" s="19"/>
      <c r="L1567" s="19"/>
      <c r="M1567" s="19"/>
      <c r="N1567" s="19"/>
      <c r="O1567" s="19"/>
      <c r="P1567" s="19"/>
    </row>
    <row r="1568" spans="5:16" ht="15.75">
      <c r="E1568" s="19"/>
      <c r="F1568" s="19"/>
      <c r="G1568" s="19"/>
      <c r="H1568" s="19"/>
      <c r="I1568" s="19"/>
      <c r="J1568" s="19"/>
      <c r="K1568" s="19"/>
      <c r="L1568" s="19"/>
      <c r="M1568" s="19"/>
      <c r="N1568" s="19"/>
      <c r="O1568" s="19"/>
      <c r="P1568" s="19"/>
    </row>
    <row r="1569" spans="5:16" ht="15.75">
      <c r="E1569" s="19"/>
      <c r="F1569" s="19"/>
      <c r="G1569" s="19"/>
      <c r="H1569" s="19"/>
      <c r="I1569" s="19"/>
      <c r="J1569" s="19"/>
      <c r="K1569" s="19"/>
      <c r="L1569" s="19"/>
      <c r="M1569" s="19"/>
      <c r="N1569" s="19"/>
      <c r="O1569" s="19"/>
      <c r="P1569" s="19"/>
    </row>
    <row r="1570" spans="5:16" ht="15.75">
      <c r="E1570" s="19"/>
      <c r="F1570" s="19"/>
      <c r="G1570" s="19"/>
      <c r="H1570" s="19"/>
      <c r="I1570" s="19"/>
      <c r="J1570" s="19"/>
      <c r="K1570" s="19"/>
      <c r="L1570" s="19"/>
      <c r="M1570" s="19"/>
      <c r="N1570" s="19"/>
      <c r="O1570" s="19"/>
      <c r="P1570" s="19"/>
    </row>
    <row r="1571" spans="5:16" ht="15.75">
      <c r="E1571" s="19"/>
      <c r="F1571" s="19"/>
      <c r="G1571" s="19"/>
      <c r="H1571" s="19"/>
      <c r="I1571" s="19"/>
      <c r="J1571" s="19"/>
      <c r="K1571" s="19"/>
      <c r="L1571" s="19"/>
      <c r="M1571" s="19"/>
      <c r="N1571" s="19"/>
      <c r="O1571" s="19"/>
      <c r="P1571" s="19"/>
    </row>
    <row r="1572" spans="5:16" ht="15.75">
      <c r="E1572" s="19"/>
      <c r="F1572" s="19"/>
      <c r="G1572" s="19"/>
      <c r="H1572" s="19"/>
      <c r="I1572" s="19"/>
      <c r="J1572" s="19"/>
      <c r="K1572" s="19"/>
      <c r="L1572" s="19"/>
      <c r="M1572" s="19"/>
      <c r="N1572" s="19"/>
      <c r="O1572" s="19"/>
      <c r="P1572" s="19"/>
    </row>
    <row r="1573" spans="5:16" ht="15.75">
      <c r="E1573" s="19"/>
      <c r="F1573" s="19"/>
      <c r="G1573" s="19"/>
      <c r="H1573" s="19"/>
      <c r="I1573" s="19"/>
      <c r="J1573" s="19"/>
      <c r="K1573" s="19"/>
      <c r="L1573" s="19"/>
      <c r="M1573" s="19"/>
      <c r="N1573" s="19"/>
      <c r="O1573" s="19"/>
      <c r="P1573" s="19"/>
    </row>
    <row r="1574" spans="5:16" ht="15.75">
      <c r="E1574" s="19"/>
      <c r="F1574" s="19"/>
      <c r="G1574" s="19"/>
      <c r="H1574" s="19"/>
      <c r="I1574" s="19"/>
      <c r="J1574" s="19"/>
      <c r="K1574" s="19"/>
      <c r="L1574" s="19"/>
      <c r="M1574" s="19"/>
      <c r="N1574" s="19"/>
      <c r="O1574" s="19"/>
      <c r="P1574" s="19"/>
    </row>
    <row r="1575" spans="5:16" ht="15.75">
      <c r="E1575" s="19"/>
      <c r="F1575" s="19"/>
      <c r="G1575" s="19"/>
      <c r="H1575" s="19"/>
      <c r="I1575" s="19"/>
      <c r="J1575" s="19"/>
      <c r="K1575" s="19"/>
      <c r="L1575" s="19"/>
      <c r="M1575" s="19"/>
      <c r="N1575" s="19"/>
      <c r="O1575" s="19"/>
      <c r="P1575" s="19"/>
    </row>
    <row r="1576" spans="5:16" ht="15.75">
      <c r="E1576" s="19"/>
      <c r="F1576" s="19"/>
      <c r="G1576" s="19"/>
      <c r="H1576" s="19"/>
      <c r="I1576" s="19"/>
      <c r="J1576" s="19"/>
      <c r="K1576" s="19"/>
      <c r="L1576" s="19"/>
      <c r="M1576" s="19"/>
      <c r="N1576" s="19"/>
      <c r="O1576" s="19"/>
      <c r="P1576" s="19"/>
    </row>
    <row r="1577" spans="5:16" ht="15.75">
      <c r="E1577" s="19"/>
      <c r="F1577" s="19"/>
      <c r="G1577" s="19"/>
      <c r="H1577" s="19"/>
      <c r="I1577" s="19"/>
      <c r="J1577" s="19"/>
      <c r="K1577" s="19"/>
      <c r="L1577" s="19"/>
      <c r="M1577" s="19"/>
      <c r="N1577" s="19"/>
      <c r="O1577" s="19"/>
      <c r="P1577" s="19"/>
    </row>
    <row r="1578" spans="5:16" ht="15.75">
      <c r="E1578" s="19"/>
      <c r="F1578" s="19"/>
      <c r="G1578" s="19"/>
      <c r="H1578" s="19"/>
      <c r="I1578" s="19"/>
      <c r="J1578" s="19"/>
      <c r="K1578" s="19"/>
      <c r="L1578" s="19"/>
      <c r="M1578" s="19"/>
      <c r="N1578" s="19"/>
      <c r="O1578" s="19"/>
      <c r="P1578" s="19"/>
    </row>
    <row r="1579" spans="5:16" ht="15.75">
      <c r="E1579" s="19"/>
      <c r="F1579" s="19"/>
      <c r="G1579" s="19"/>
      <c r="H1579" s="19"/>
      <c r="I1579" s="19"/>
      <c r="J1579" s="19"/>
      <c r="K1579" s="19"/>
      <c r="L1579" s="19"/>
      <c r="M1579" s="19"/>
      <c r="N1579" s="19"/>
      <c r="O1579" s="19"/>
      <c r="P1579" s="19"/>
    </row>
    <row r="1580" spans="5:16" ht="15.75">
      <c r="E1580" s="19"/>
      <c r="F1580" s="19"/>
      <c r="G1580" s="19"/>
      <c r="H1580" s="19"/>
      <c r="I1580" s="19"/>
      <c r="J1580" s="19"/>
      <c r="K1580" s="19"/>
      <c r="L1580" s="19"/>
      <c r="M1580" s="19"/>
      <c r="N1580" s="19"/>
      <c r="O1580" s="19"/>
      <c r="P1580" s="19"/>
    </row>
    <row r="1581" spans="5:16" ht="15.75">
      <c r="E1581" s="19"/>
      <c r="F1581" s="19"/>
      <c r="G1581" s="19"/>
      <c r="H1581" s="19"/>
      <c r="I1581" s="19"/>
      <c r="J1581" s="19"/>
      <c r="K1581" s="19"/>
      <c r="L1581" s="19"/>
      <c r="M1581" s="19"/>
      <c r="N1581" s="19"/>
      <c r="O1581" s="19"/>
      <c r="P1581" s="19"/>
    </row>
    <row r="1582" spans="5:16" ht="15.75">
      <c r="E1582" s="19"/>
      <c r="F1582" s="19"/>
      <c r="G1582" s="19"/>
      <c r="H1582" s="19"/>
      <c r="I1582" s="19"/>
      <c r="J1582" s="19"/>
      <c r="K1582" s="19"/>
      <c r="L1582" s="19"/>
      <c r="M1582" s="19"/>
      <c r="N1582" s="19"/>
      <c r="O1582" s="19"/>
      <c r="P1582" s="19"/>
    </row>
    <row r="1583" spans="5:16" ht="15.75">
      <c r="E1583" s="19"/>
      <c r="F1583" s="19"/>
      <c r="G1583" s="19"/>
      <c r="H1583" s="19"/>
      <c r="I1583" s="19"/>
      <c r="J1583" s="19"/>
      <c r="K1583" s="19"/>
      <c r="L1583" s="19"/>
      <c r="M1583" s="19"/>
      <c r="N1583" s="19"/>
      <c r="O1583" s="19"/>
      <c r="P1583" s="19"/>
    </row>
    <row r="1584" spans="5:16" ht="15.75">
      <c r="E1584" s="19"/>
      <c r="F1584" s="19"/>
      <c r="G1584" s="19"/>
      <c r="H1584" s="19"/>
      <c r="I1584" s="19"/>
      <c r="J1584" s="19"/>
      <c r="K1584" s="19"/>
      <c r="L1584" s="19"/>
      <c r="M1584" s="19"/>
      <c r="N1584" s="19"/>
      <c r="O1584" s="19"/>
      <c r="P1584" s="19"/>
    </row>
    <row r="1585" spans="5:16" ht="15.75">
      <c r="E1585" s="19"/>
      <c r="F1585" s="19"/>
      <c r="G1585" s="19"/>
      <c r="H1585" s="19"/>
      <c r="I1585" s="19"/>
      <c r="J1585" s="19"/>
      <c r="K1585" s="19"/>
      <c r="L1585" s="19"/>
      <c r="M1585" s="19"/>
      <c r="N1585" s="19"/>
      <c r="O1585" s="19"/>
      <c r="P1585" s="19"/>
    </row>
    <row r="1586" spans="5:16" ht="15.75">
      <c r="E1586" s="19"/>
      <c r="F1586" s="19"/>
      <c r="G1586" s="19"/>
      <c r="H1586" s="19"/>
      <c r="I1586" s="19"/>
      <c r="J1586" s="19"/>
      <c r="K1586" s="19"/>
      <c r="L1586" s="19"/>
      <c r="M1586" s="19"/>
      <c r="N1586" s="19"/>
      <c r="O1586" s="19"/>
      <c r="P1586" s="19"/>
    </row>
    <row r="1587" spans="5:16" ht="15.75">
      <c r="E1587" s="19"/>
      <c r="F1587" s="19"/>
      <c r="G1587" s="19"/>
      <c r="H1587" s="19"/>
      <c r="I1587" s="19"/>
      <c r="J1587" s="19"/>
      <c r="K1587" s="19"/>
      <c r="L1587" s="19"/>
      <c r="M1587" s="19"/>
      <c r="N1587" s="19"/>
      <c r="O1587" s="19"/>
      <c r="P1587" s="19"/>
    </row>
    <row r="1588" spans="5:16" ht="15.75">
      <c r="E1588" s="19"/>
      <c r="F1588" s="19"/>
      <c r="G1588" s="19"/>
      <c r="H1588" s="19"/>
      <c r="I1588" s="19"/>
      <c r="J1588" s="19"/>
      <c r="K1588" s="19"/>
      <c r="L1588" s="19"/>
      <c r="M1588" s="19"/>
      <c r="N1588" s="19"/>
      <c r="O1588" s="19"/>
      <c r="P1588" s="19"/>
    </row>
    <row r="1589" spans="5:16" ht="15.75">
      <c r="E1589" s="19"/>
      <c r="F1589" s="19"/>
      <c r="G1589" s="19"/>
      <c r="H1589" s="19"/>
      <c r="I1589" s="19"/>
      <c r="J1589" s="19"/>
      <c r="K1589" s="19"/>
      <c r="L1589" s="19"/>
      <c r="M1589" s="19"/>
      <c r="N1589" s="19"/>
      <c r="O1589" s="19"/>
      <c r="P1589" s="19"/>
    </row>
    <row r="1590" spans="5:16" ht="15.75">
      <c r="E1590" s="19"/>
      <c r="F1590" s="19"/>
      <c r="G1590" s="19"/>
      <c r="H1590" s="19"/>
      <c r="I1590" s="19"/>
      <c r="J1590" s="19"/>
      <c r="K1590" s="19"/>
      <c r="L1590" s="19"/>
      <c r="M1590" s="19"/>
      <c r="N1590" s="19"/>
      <c r="O1590" s="19"/>
      <c r="P1590" s="19"/>
    </row>
    <row r="1591" spans="5:16" ht="15.75">
      <c r="E1591" s="19"/>
      <c r="F1591" s="19"/>
      <c r="G1591" s="19"/>
      <c r="H1591" s="19"/>
      <c r="I1591" s="19"/>
      <c r="J1591" s="19"/>
      <c r="K1591" s="19"/>
      <c r="L1591" s="19"/>
      <c r="M1591" s="19"/>
      <c r="N1591" s="19"/>
      <c r="O1591" s="19"/>
      <c r="P1591" s="19"/>
    </row>
    <row r="1592" spans="5:16" ht="15.75">
      <c r="E1592" s="19"/>
      <c r="F1592" s="19"/>
      <c r="G1592" s="19"/>
      <c r="H1592" s="19"/>
      <c r="I1592" s="19"/>
      <c r="J1592" s="19"/>
      <c r="K1592" s="19"/>
      <c r="L1592" s="19"/>
      <c r="M1592" s="19"/>
      <c r="N1592" s="19"/>
      <c r="O1592" s="19"/>
      <c r="P1592" s="19"/>
    </row>
    <row r="1593" spans="5:16" ht="15.75">
      <c r="E1593" s="19"/>
      <c r="F1593" s="19"/>
      <c r="G1593" s="19"/>
      <c r="H1593" s="19"/>
      <c r="I1593" s="19"/>
      <c r="J1593" s="19"/>
      <c r="K1593" s="19"/>
      <c r="L1593" s="19"/>
      <c r="M1593" s="19"/>
      <c r="N1593" s="19"/>
      <c r="O1593" s="19"/>
      <c r="P1593" s="19"/>
    </row>
    <row r="1594" spans="5:16" ht="15.75">
      <c r="E1594" s="19"/>
      <c r="F1594" s="19"/>
      <c r="G1594" s="19"/>
      <c r="H1594" s="19"/>
      <c r="I1594" s="19"/>
      <c r="J1594" s="19"/>
      <c r="K1594" s="19"/>
      <c r="L1594" s="19"/>
      <c r="M1594" s="19"/>
      <c r="N1594" s="19"/>
      <c r="O1594" s="19"/>
      <c r="P1594" s="19"/>
    </row>
    <row r="1595" spans="5:16" ht="15.75">
      <c r="E1595" s="19"/>
      <c r="F1595" s="19"/>
      <c r="G1595" s="19"/>
      <c r="H1595" s="19"/>
      <c r="I1595" s="19"/>
      <c r="J1595" s="19"/>
      <c r="K1595" s="19"/>
      <c r="L1595" s="19"/>
      <c r="M1595" s="19"/>
      <c r="N1595" s="19"/>
      <c r="O1595" s="19"/>
      <c r="P1595" s="19"/>
    </row>
    <row r="1596" spans="5:16" ht="15.75">
      <c r="E1596" s="19"/>
      <c r="F1596" s="19"/>
      <c r="G1596" s="19"/>
      <c r="H1596" s="19"/>
      <c r="I1596" s="19"/>
      <c r="J1596" s="19"/>
      <c r="K1596" s="19"/>
      <c r="L1596" s="19"/>
      <c r="M1596" s="19"/>
      <c r="N1596" s="19"/>
      <c r="O1596" s="19"/>
      <c r="P1596" s="19"/>
    </row>
    <row r="1597" spans="5:16" ht="15.75">
      <c r="E1597" s="19"/>
      <c r="F1597" s="19"/>
      <c r="G1597" s="19"/>
      <c r="H1597" s="19"/>
      <c r="I1597" s="19"/>
      <c r="J1597" s="19"/>
      <c r="K1597" s="19"/>
      <c r="L1597" s="19"/>
      <c r="M1597" s="19"/>
      <c r="N1597" s="19"/>
      <c r="O1597" s="19"/>
      <c r="P1597" s="19"/>
    </row>
    <row r="1598" spans="5:16" ht="15.75">
      <c r="E1598" s="19"/>
      <c r="F1598" s="19"/>
      <c r="G1598" s="19"/>
      <c r="H1598" s="19"/>
      <c r="I1598" s="19"/>
      <c r="J1598" s="19"/>
      <c r="K1598" s="19"/>
      <c r="L1598" s="19"/>
      <c r="M1598" s="19"/>
      <c r="N1598" s="19"/>
      <c r="O1598" s="19"/>
      <c r="P1598" s="19"/>
    </row>
    <row r="1599" spans="5:16" ht="15.75">
      <c r="E1599" s="19"/>
      <c r="F1599" s="19"/>
      <c r="G1599" s="19"/>
      <c r="H1599" s="19"/>
      <c r="I1599" s="19"/>
      <c r="J1599" s="19"/>
      <c r="K1599" s="19"/>
      <c r="L1599" s="19"/>
      <c r="M1599" s="19"/>
      <c r="N1599" s="19"/>
      <c r="O1599" s="19"/>
      <c r="P1599" s="19"/>
    </row>
    <row r="1600" spans="5:16" ht="15.75">
      <c r="E1600" s="19"/>
      <c r="F1600" s="19"/>
      <c r="G1600" s="19"/>
      <c r="H1600" s="19"/>
      <c r="I1600" s="19"/>
      <c r="J1600" s="19"/>
      <c r="K1600" s="19"/>
      <c r="L1600" s="19"/>
      <c r="M1600" s="19"/>
      <c r="N1600" s="19"/>
      <c r="O1600" s="19"/>
      <c r="P1600" s="19"/>
    </row>
    <row r="1601" spans="5:16" ht="15.75">
      <c r="E1601" s="19"/>
      <c r="F1601" s="19"/>
      <c r="G1601" s="19"/>
      <c r="H1601" s="19"/>
      <c r="I1601" s="19"/>
      <c r="J1601" s="19"/>
      <c r="K1601" s="19"/>
      <c r="L1601" s="19"/>
      <c r="M1601" s="19"/>
      <c r="N1601" s="19"/>
      <c r="O1601" s="19"/>
      <c r="P1601" s="19"/>
    </row>
    <row r="1602" spans="5:16" ht="15.75">
      <c r="E1602" s="19"/>
      <c r="F1602" s="19"/>
      <c r="G1602" s="19"/>
      <c r="H1602" s="19"/>
      <c r="I1602" s="19"/>
      <c r="J1602" s="19"/>
      <c r="K1602" s="19"/>
      <c r="L1602" s="19"/>
      <c r="M1602" s="19"/>
      <c r="N1602" s="19"/>
      <c r="O1602" s="19"/>
      <c r="P1602" s="19"/>
    </row>
    <row r="1603" spans="5:16" ht="15.75">
      <c r="E1603" s="19"/>
      <c r="F1603" s="19"/>
      <c r="G1603" s="19"/>
      <c r="H1603" s="19"/>
      <c r="I1603" s="19"/>
      <c r="J1603" s="19"/>
      <c r="K1603" s="19"/>
      <c r="L1603" s="19"/>
      <c r="M1603" s="19"/>
      <c r="N1603" s="19"/>
      <c r="O1603" s="19"/>
      <c r="P1603" s="19"/>
    </row>
    <row r="1604" spans="5:16" ht="15.75">
      <c r="E1604" s="19"/>
      <c r="F1604" s="19"/>
      <c r="G1604" s="19"/>
      <c r="H1604" s="19"/>
      <c r="I1604" s="19"/>
      <c r="J1604" s="19"/>
      <c r="K1604" s="19"/>
      <c r="L1604" s="19"/>
      <c r="M1604" s="19"/>
      <c r="N1604" s="19"/>
      <c r="O1604" s="19"/>
      <c r="P1604" s="19"/>
    </row>
    <row r="1605" spans="5:16" ht="15.75">
      <c r="E1605" s="19"/>
      <c r="F1605" s="19"/>
      <c r="G1605" s="19"/>
      <c r="H1605" s="19"/>
      <c r="I1605" s="19"/>
      <c r="J1605" s="19"/>
      <c r="K1605" s="19"/>
      <c r="L1605" s="19"/>
      <c r="M1605" s="19"/>
      <c r="N1605" s="19"/>
      <c r="O1605" s="19"/>
      <c r="P1605" s="19"/>
    </row>
    <row r="1606" spans="5:16" ht="15.75">
      <c r="E1606" s="19"/>
      <c r="F1606" s="19"/>
      <c r="G1606" s="19"/>
      <c r="H1606" s="19"/>
      <c r="I1606" s="19"/>
      <c r="J1606" s="19"/>
      <c r="K1606" s="19"/>
      <c r="L1606" s="19"/>
      <c r="M1606" s="19"/>
      <c r="N1606" s="19"/>
      <c r="O1606" s="19"/>
      <c r="P1606" s="19"/>
    </row>
    <row r="1607" spans="5:16" ht="15.75">
      <c r="E1607" s="19"/>
      <c r="F1607" s="19"/>
      <c r="G1607" s="19"/>
      <c r="H1607" s="19"/>
      <c r="I1607" s="19"/>
      <c r="J1607" s="19"/>
      <c r="K1607" s="19"/>
      <c r="L1607" s="19"/>
      <c r="M1607" s="19"/>
      <c r="N1607" s="19"/>
      <c r="O1607" s="19"/>
      <c r="P1607" s="19"/>
    </row>
    <row r="1608" spans="5:16" ht="15.75">
      <c r="E1608" s="19"/>
      <c r="F1608" s="19"/>
      <c r="G1608" s="19"/>
      <c r="H1608" s="19"/>
      <c r="I1608" s="19"/>
      <c r="J1608" s="19"/>
      <c r="K1608" s="19"/>
      <c r="L1608" s="19"/>
      <c r="M1608" s="19"/>
      <c r="N1608" s="19"/>
      <c r="O1608" s="19"/>
      <c r="P1608" s="19"/>
    </row>
    <row r="1609" spans="5:16" ht="15.75">
      <c r="E1609" s="19"/>
      <c r="F1609" s="19"/>
      <c r="G1609" s="19"/>
      <c r="H1609" s="19"/>
      <c r="I1609" s="19"/>
      <c r="J1609" s="19"/>
      <c r="K1609" s="19"/>
      <c r="L1609" s="19"/>
      <c r="M1609" s="19"/>
      <c r="N1609" s="19"/>
      <c r="O1609" s="19"/>
      <c r="P1609" s="19"/>
    </row>
    <row r="1610" spans="5:16" ht="15.75">
      <c r="E1610" s="19"/>
      <c r="F1610" s="19"/>
      <c r="G1610" s="19"/>
      <c r="H1610" s="19"/>
      <c r="I1610" s="19"/>
      <c r="J1610" s="19"/>
      <c r="K1610" s="19"/>
      <c r="L1610" s="19"/>
      <c r="M1610" s="19"/>
      <c r="N1610" s="19"/>
      <c r="O1610" s="19"/>
      <c r="P1610" s="19"/>
    </row>
    <row r="1611" spans="5:16" ht="15.75">
      <c r="E1611" s="19"/>
      <c r="F1611" s="19"/>
      <c r="G1611" s="19"/>
      <c r="H1611" s="19"/>
      <c r="I1611" s="19"/>
      <c r="J1611" s="19"/>
      <c r="K1611" s="19"/>
      <c r="L1611" s="19"/>
      <c r="M1611" s="19"/>
      <c r="N1611" s="19"/>
      <c r="O1611" s="19"/>
      <c r="P1611" s="19"/>
    </row>
    <row r="1612" spans="5:16" ht="15.75">
      <c r="E1612" s="19"/>
      <c r="F1612" s="19"/>
      <c r="G1612" s="19"/>
      <c r="H1612" s="19"/>
      <c r="I1612" s="19"/>
      <c r="J1612" s="19"/>
      <c r="K1612" s="19"/>
      <c r="L1612" s="19"/>
      <c r="M1612" s="19"/>
      <c r="N1612" s="19"/>
      <c r="O1612" s="19"/>
      <c r="P1612" s="19"/>
    </row>
    <row r="1613" spans="5:16" ht="15.75">
      <c r="E1613" s="19"/>
      <c r="F1613" s="19"/>
      <c r="G1613" s="19"/>
      <c r="H1613" s="19"/>
      <c r="I1613" s="19"/>
      <c r="J1613" s="19"/>
      <c r="K1613" s="19"/>
      <c r="L1613" s="19"/>
      <c r="M1613" s="19"/>
      <c r="N1613" s="19"/>
      <c r="O1613" s="19"/>
      <c r="P1613" s="19"/>
    </row>
    <row r="1614" spans="5:16" ht="15.75">
      <c r="E1614" s="19"/>
      <c r="F1614" s="19"/>
      <c r="G1614" s="19"/>
      <c r="H1614" s="19"/>
      <c r="I1614" s="19"/>
      <c r="J1614" s="19"/>
      <c r="K1614" s="19"/>
      <c r="L1614" s="19"/>
      <c r="M1614" s="19"/>
      <c r="N1614" s="19"/>
      <c r="O1614" s="19"/>
      <c r="P1614" s="19"/>
    </row>
    <row r="1615" spans="5:16" ht="15.75">
      <c r="E1615" s="19"/>
      <c r="F1615" s="19"/>
      <c r="G1615" s="19"/>
      <c r="H1615" s="19"/>
      <c r="I1615" s="19"/>
      <c r="J1615" s="19"/>
      <c r="K1615" s="19"/>
      <c r="L1615" s="19"/>
      <c r="M1615" s="19"/>
      <c r="N1615" s="19"/>
      <c r="O1615" s="19"/>
      <c r="P1615" s="19"/>
    </row>
    <row r="1616" spans="5:16" ht="15.75">
      <c r="E1616" s="19"/>
      <c r="F1616" s="19"/>
      <c r="G1616" s="19"/>
      <c r="H1616" s="19"/>
      <c r="I1616" s="19"/>
      <c r="J1616" s="19"/>
      <c r="K1616" s="19"/>
      <c r="L1616" s="19"/>
      <c r="M1616" s="19"/>
      <c r="N1616" s="19"/>
      <c r="O1616" s="19"/>
      <c r="P1616" s="19"/>
    </row>
    <row r="1617" spans="5:16" ht="15.75">
      <c r="E1617" s="19"/>
      <c r="F1617" s="19"/>
      <c r="G1617" s="19"/>
      <c r="H1617" s="19"/>
      <c r="I1617" s="19"/>
      <c r="J1617" s="19"/>
      <c r="K1617" s="19"/>
      <c r="L1617" s="19"/>
      <c r="M1617" s="19"/>
      <c r="N1617" s="19"/>
      <c r="O1617" s="19"/>
      <c r="P1617" s="19"/>
    </row>
    <row r="1618" spans="5:16" ht="15.75">
      <c r="E1618" s="19"/>
      <c r="F1618" s="19"/>
      <c r="G1618" s="19"/>
      <c r="H1618" s="19"/>
      <c r="I1618" s="19"/>
      <c r="J1618" s="19"/>
      <c r="K1618" s="19"/>
      <c r="L1618" s="19"/>
      <c r="M1618" s="19"/>
      <c r="N1618" s="19"/>
      <c r="O1618" s="19"/>
      <c r="P1618" s="19"/>
    </row>
    <row r="1619" spans="5:16" ht="15.75">
      <c r="E1619" s="19"/>
      <c r="F1619" s="19"/>
      <c r="G1619" s="19"/>
      <c r="H1619" s="19"/>
      <c r="I1619" s="19"/>
      <c r="J1619" s="19"/>
      <c r="K1619" s="19"/>
      <c r="L1619" s="19"/>
      <c r="M1619" s="19"/>
      <c r="N1619" s="19"/>
      <c r="O1619" s="19"/>
      <c r="P1619" s="19"/>
    </row>
    <row r="1620" spans="5:16" ht="15.75">
      <c r="E1620" s="19"/>
      <c r="F1620" s="19"/>
      <c r="G1620" s="19"/>
      <c r="H1620" s="19"/>
      <c r="I1620" s="19"/>
      <c r="J1620" s="19"/>
      <c r="K1620" s="19"/>
      <c r="L1620" s="19"/>
      <c r="M1620" s="19"/>
      <c r="N1620" s="19"/>
      <c r="O1620" s="19"/>
      <c r="P1620" s="19"/>
    </row>
    <row r="1621" spans="5:16" ht="15.75">
      <c r="E1621" s="19"/>
      <c r="F1621" s="19"/>
      <c r="G1621" s="19"/>
      <c r="H1621" s="19"/>
      <c r="I1621" s="19"/>
      <c r="J1621" s="19"/>
      <c r="K1621" s="19"/>
      <c r="L1621" s="19"/>
      <c r="M1621" s="19"/>
      <c r="N1621" s="19"/>
      <c r="O1621" s="19"/>
      <c r="P1621" s="19"/>
    </row>
    <row r="1622" spans="5:16" ht="15.75">
      <c r="E1622" s="19"/>
      <c r="F1622" s="19"/>
      <c r="G1622" s="19"/>
      <c r="H1622" s="19"/>
      <c r="I1622" s="19"/>
      <c r="J1622" s="19"/>
      <c r="K1622" s="19"/>
      <c r="L1622" s="19"/>
      <c r="M1622" s="19"/>
      <c r="N1622" s="19"/>
      <c r="O1622" s="19"/>
      <c r="P1622" s="19"/>
    </row>
    <row r="1623" spans="5:16" ht="15.75">
      <c r="E1623" s="19"/>
      <c r="F1623" s="19"/>
      <c r="G1623" s="19"/>
      <c r="H1623" s="19"/>
      <c r="I1623" s="19"/>
      <c r="J1623" s="19"/>
      <c r="K1623" s="19"/>
      <c r="L1623" s="19"/>
      <c r="M1623" s="19"/>
      <c r="N1623" s="19"/>
      <c r="O1623" s="19"/>
      <c r="P1623" s="19"/>
    </row>
    <row r="1624" spans="5:16" ht="15.75">
      <c r="E1624" s="19"/>
      <c r="F1624" s="19"/>
      <c r="G1624" s="19"/>
      <c r="H1624" s="19"/>
      <c r="I1624" s="19"/>
      <c r="J1624" s="19"/>
      <c r="K1624" s="19"/>
      <c r="L1624" s="19"/>
      <c r="M1624" s="19"/>
      <c r="N1624" s="19"/>
      <c r="O1624" s="19"/>
      <c r="P1624" s="19"/>
    </row>
    <row r="1625" spans="5:16" ht="15.75">
      <c r="E1625" s="19"/>
      <c r="F1625" s="19"/>
      <c r="G1625" s="19"/>
      <c r="H1625" s="19"/>
      <c r="I1625" s="19"/>
      <c r="J1625" s="19"/>
      <c r="K1625" s="19"/>
      <c r="L1625" s="19"/>
      <c r="M1625" s="19"/>
      <c r="N1625" s="19"/>
      <c r="O1625" s="19"/>
      <c r="P1625" s="19"/>
    </row>
    <row r="1626" spans="5:16" ht="15.75">
      <c r="E1626" s="19"/>
      <c r="F1626" s="19"/>
      <c r="G1626" s="19"/>
      <c r="H1626" s="19"/>
      <c r="I1626" s="19"/>
      <c r="J1626" s="19"/>
      <c r="K1626" s="19"/>
      <c r="L1626" s="19"/>
      <c r="M1626" s="19"/>
      <c r="N1626" s="19"/>
      <c r="O1626" s="19"/>
      <c r="P1626" s="19"/>
    </row>
    <row r="1627" spans="5:16" ht="15.75">
      <c r="E1627" s="19"/>
      <c r="F1627" s="19"/>
      <c r="G1627" s="19"/>
      <c r="H1627" s="19"/>
      <c r="I1627" s="19"/>
      <c r="J1627" s="19"/>
      <c r="K1627" s="19"/>
      <c r="L1627" s="19"/>
      <c r="M1627" s="19"/>
      <c r="N1627" s="19"/>
      <c r="O1627" s="19"/>
      <c r="P1627" s="19"/>
    </row>
    <row r="1628" spans="5:16" ht="15.75">
      <c r="E1628" s="19"/>
      <c r="F1628" s="19"/>
      <c r="G1628" s="19"/>
      <c r="H1628" s="19"/>
      <c r="I1628" s="19"/>
      <c r="J1628" s="19"/>
      <c r="K1628" s="19"/>
      <c r="L1628" s="19"/>
      <c r="M1628" s="19"/>
      <c r="N1628" s="19"/>
      <c r="O1628" s="19"/>
      <c r="P1628" s="19"/>
    </row>
    <row r="1629" spans="5:16" ht="15.75">
      <c r="E1629" s="19"/>
      <c r="F1629" s="19"/>
      <c r="G1629" s="19"/>
      <c r="H1629" s="19"/>
      <c r="I1629" s="19"/>
      <c r="J1629" s="19"/>
      <c r="K1629" s="19"/>
      <c r="L1629" s="19"/>
      <c r="M1629" s="19"/>
      <c r="N1629" s="19"/>
      <c r="O1629" s="19"/>
      <c r="P1629" s="19"/>
    </row>
    <row r="1630" spans="5:16" ht="15.75">
      <c r="E1630" s="19"/>
      <c r="F1630" s="19"/>
      <c r="G1630" s="19"/>
      <c r="H1630" s="19"/>
      <c r="I1630" s="19"/>
      <c r="J1630" s="19"/>
      <c r="K1630" s="19"/>
      <c r="L1630" s="19"/>
      <c r="M1630" s="19"/>
      <c r="N1630" s="19"/>
      <c r="O1630" s="19"/>
      <c r="P1630" s="19"/>
    </row>
    <row r="1631" spans="5:16" ht="15.75">
      <c r="E1631" s="19"/>
      <c r="F1631" s="19"/>
      <c r="G1631" s="19"/>
      <c r="H1631" s="19"/>
      <c r="I1631" s="19"/>
      <c r="J1631" s="19"/>
      <c r="K1631" s="19"/>
      <c r="L1631" s="19"/>
      <c r="M1631" s="19"/>
      <c r="N1631" s="19"/>
      <c r="O1631" s="19"/>
      <c r="P1631" s="19"/>
    </row>
    <row r="1632" spans="5:16" ht="15.75">
      <c r="E1632" s="19"/>
      <c r="F1632" s="19"/>
      <c r="G1632" s="19"/>
      <c r="H1632" s="19"/>
      <c r="I1632" s="19"/>
      <c r="J1632" s="19"/>
      <c r="K1632" s="19"/>
      <c r="L1632" s="19"/>
      <c r="M1632" s="19"/>
      <c r="N1632" s="19"/>
      <c r="O1632" s="19"/>
      <c r="P1632" s="19"/>
    </row>
    <row r="1633" spans="5:16" ht="15.75">
      <c r="E1633" s="19"/>
      <c r="F1633" s="19"/>
      <c r="G1633" s="19"/>
      <c r="H1633" s="19"/>
      <c r="I1633" s="19"/>
      <c r="J1633" s="19"/>
      <c r="K1633" s="19"/>
      <c r="L1633" s="19"/>
      <c r="M1633" s="19"/>
      <c r="N1633" s="19"/>
      <c r="O1633" s="19"/>
      <c r="P1633" s="19"/>
    </row>
    <row r="1634" spans="5:16" ht="15.75">
      <c r="E1634" s="19"/>
      <c r="F1634" s="19"/>
      <c r="G1634" s="19"/>
      <c r="H1634" s="19"/>
      <c r="I1634" s="19"/>
      <c r="J1634" s="19"/>
      <c r="K1634" s="19"/>
      <c r="L1634" s="19"/>
      <c r="M1634" s="19"/>
      <c r="N1634" s="19"/>
      <c r="O1634" s="19"/>
      <c r="P1634" s="19"/>
    </row>
    <row r="1635" spans="5:16" ht="15.75">
      <c r="E1635" s="19"/>
      <c r="F1635" s="19"/>
      <c r="G1635" s="19"/>
      <c r="H1635" s="19"/>
      <c r="I1635" s="19"/>
      <c r="J1635" s="19"/>
      <c r="K1635" s="19"/>
      <c r="L1635" s="19"/>
      <c r="M1635" s="19"/>
      <c r="N1635" s="19"/>
      <c r="O1635" s="19"/>
      <c r="P1635" s="19"/>
    </row>
    <row r="1636" spans="5:16" ht="15.75">
      <c r="E1636" s="19"/>
      <c r="F1636" s="19"/>
      <c r="G1636" s="19"/>
      <c r="H1636" s="19"/>
      <c r="I1636" s="19"/>
      <c r="J1636" s="19"/>
      <c r="K1636" s="19"/>
      <c r="L1636" s="19"/>
      <c r="M1636" s="19"/>
      <c r="N1636" s="19"/>
      <c r="O1636" s="19"/>
      <c r="P1636" s="19"/>
    </row>
    <row r="1637" spans="5:16" ht="15.75">
      <c r="E1637" s="19"/>
      <c r="F1637" s="19"/>
      <c r="G1637" s="19"/>
      <c r="H1637" s="19"/>
      <c r="I1637" s="19"/>
      <c r="J1637" s="19"/>
      <c r="K1637" s="19"/>
      <c r="L1637" s="19"/>
      <c r="M1637" s="19"/>
      <c r="N1637" s="19"/>
      <c r="O1637" s="19"/>
      <c r="P1637" s="19"/>
    </row>
    <row r="1638" spans="5:16" ht="15.75">
      <c r="E1638" s="19"/>
      <c r="F1638" s="19"/>
      <c r="G1638" s="19"/>
      <c r="H1638" s="19"/>
      <c r="I1638" s="19"/>
      <c r="J1638" s="19"/>
      <c r="K1638" s="19"/>
      <c r="L1638" s="19"/>
      <c r="M1638" s="19"/>
      <c r="N1638" s="19"/>
      <c r="O1638" s="19"/>
      <c r="P1638" s="19"/>
    </row>
    <row r="1639" spans="5:16" ht="15.75">
      <c r="E1639" s="19"/>
      <c r="F1639" s="19"/>
      <c r="G1639" s="19"/>
      <c r="H1639" s="19"/>
      <c r="I1639" s="19"/>
      <c r="J1639" s="19"/>
      <c r="K1639" s="19"/>
      <c r="L1639" s="19"/>
      <c r="M1639" s="19"/>
      <c r="N1639" s="19"/>
      <c r="O1639" s="19"/>
      <c r="P1639" s="19"/>
    </row>
    <row r="1640" spans="5:16" ht="15.75">
      <c r="E1640" s="19"/>
      <c r="F1640" s="19"/>
      <c r="G1640" s="19"/>
      <c r="H1640" s="19"/>
      <c r="I1640" s="19"/>
      <c r="J1640" s="19"/>
      <c r="K1640" s="19"/>
      <c r="L1640" s="19"/>
      <c r="M1640" s="19"/>
      <c r="N1640" s="19"/>
      <c r="O1640" s="19"/>
      <c r="P1640" s="19"/>
    </row>
    <row r="1641" spans="5:16" ht="15.75">
      <c r="E1641" s="19"/>
      <c r="F1641" s="19"/>
      <c r="G1641" s="19"/>
      <c r="H1641" s="19"/>
      <c r="I1641" s="19"/>
      <c r="J1641" s="19"/>
      <c r="K1641" s="19"/>
      <c r="L1641" s="19"/>
      <c r="M1641" s="19"/>
      <c r="N1641" s="19"/>
      <c r="O1641" s="19"/>
      <c r="P1641" s="19"/>
    </row>
    <row r="1642" spans="5:16" ht="15.75">
      <c r="E1642" s="19"/>
      <c r="F1642" s="19"/>
      <c r="G1642" s="19"/>
      <c r="H1642" s="19"/>
      <c r="I1642" s="19"/>
      <c r="J1642" s="19"/>
      <c r="K1642" s="19"/>
      <c r="L1642" s="19"/>
      <c r="M1642" s="19"/>
      <c r="N1642" s="19"/>
      <c r="O1642" s="19"/>
      <c r="P1642" s="19"/>
    </row>
    <row r="1643" spans="5:16" ht="15.75">
      <c r="E1643" s="19"/>
      <c r="F1643" s="19"/>
      <c r="G1643" s="19"/>
      <c r="H1643" s="19"/>
      <c r="I1643" s="19"/>
      <c r="J1643" s="19"/>
      <c r="K1643" s="19"/>
      <c r="L1643" s="19"/>
      <c r="M1643" s="19"/>
      <c r="N1643" s="19"/>
      <c r="O1643" s="19"/>
      <c r="P1643" s="19"/>
    </row>
    <row r="1644" spans="5:16" ht="15.75">
      <c r="E1644" s="19"/>
      <c r="F1644" s="19"/>
      <c r="G1644" s="19"/>
      <c r="H1644" s="19"/>
      <c r="I1644" s="19"/>
      <c r="J1644" s="19"/>
      <c r="K1644" s="19"/>
      <c r="L1644" s="19"/>
      <c r="M1644" s="19"/>
      <c r="N1644" s="19"/>
      <c r="O1644" s="19"/>
      <c r="P1644" s="19"/>
    </row>
    <row r="1645" spans="5:16" ht="15.75">
      <c r="E1645" s="19"/>
      <c r="F1645" s="19"/>
      <c r="G1645" s="19"/>
      <c r="H1645" s="19"/>
      <c r="I1645" s="19"/>
      <c r="J1645" s="19"/>
      <c r="K1645" s="19"/>
      <c r="L1645" s="19"/>
      <c r="M1645" s="19"/>
      <c r="N1645" s="19"/>
      <c r="O1645" s="19"/>
      <c r="P1645" s="19"/>
    </row>
    <row r="1646" spans="5:16" ht="15.75">
      <c r="E1646" s="19"/>
      <c r="F1646" s="19"/>
      <c r="G1646" s="19"/>
      <c r="H1646" s="19"/>
      <c r="I1646" s="19"/>
      <c r="J1646" s="19"/>
      <c r="K1646" s="19"/>
      <c r="L1646" s="19"/>
      <c r="M1646" s="19"/>
      <c r="N1646" s="19"/>
      <c r="O1646" s="19"/>
      <c r="P1646" s="19"/>
    </row>
    <row r="1647" spans="5:16" ht="15.75">
      <c r="E1647" s="19"/>
      <c r="F1647" s="19"/>
      <c r="G1647" s="19"/>
      <c r="H1647" s="19"/>
      <c r="I1647" s="19"/>
      <c r="J1647" s="19"/>
      <c r="K1647" s="19"/>
      <c r="L1647" s="19"/>
      <c r="M1647" s="19"/>
      <c r="N1647" s="19"/>
      <c r="O1647" s="19"/>
      <c r="P1647" s="19"/>
    </row>
    <row r="1648" spans="5:16" ht="15.75">
      <c r="E1648" s="19"/>
      <c r="F1648" s="19"/>
      <c r="G1648" s="19"/>
      <c r="H1648" s="19"/>
      <c r="I1648" s="19"/>
      <c r="J1648" s="19"/>
      <c r="K1648" s="19"/>
      <c r="L1648" s="19"/>
      <c r="M1648" s="19"/>
      <c r="N1648" s="19"/>
      <c r="O1648" s="19"/>
      <c r="P1648" s="19"/>
    </row>
    <row r="1649" spans="5:16" ht="15.75">
      <c r="E1649" s="19"/>
      <c r="F1649" s="19"/>
      <c r="G1649" s="19"/>
      <c r="H1649" s="19"/>
      <c r="I1649" s="19"/>
      <c r="J1649" s="19"/>
      <c r="K1649" s="19"/>
      <c r="L1649" s="19"/>
      <c r="M1649" s="19"/>
      <c r="N1649" s="19"/>
      <c r="O1649" s="19"/>
      <c r="P1649" s="19"/>
    </row>
    <row r="1650" spans="5:16" ht="15.75">
      <c r="E1650" s="19"/>
      <c r="F1650" s="19"/>
      <c r="G1650" s="19"/>
      <c r="H1650" s="19"/>
      <c r="I1650" s="19"/>
      <c r="J1650" s="19"/>
      <c r="K1650" s="19"/>
      <c r="L1650" s="19"/>
      <c r="M1650" s="19"/>
      <c r="N1650" s="19"/>
      <c r="O1650" s="19"/>
      <c r="P1650" s="19"/>
    </row>
    <row r="1651" spans="5:16" ht="15.75">
      <c r="E1651" s="19"/>
      <c r="F1651" s="19"/>
      <c r="G1651" s="19"/>
      <c r="H1651" s="19"/>
      <c r="I1651" s="19"/>
      <c r="J1651" s="19"/>
      <c r="K1651" s="19"/>
      <c r="L1651" s="19"/>
      <c r="M1651" s="19"/>
      <c r="N1651" s="19"/>
      <c r="O1651" s="19"/>
      <c r="P1651" s="19"/>
    </row>
    <row r="1652" spans="5:16" ht="15.75">
      <c r="E1652" s="19"/>
      <c r="F1652" s="19"/>
      <c r="G1652" s="19"/>
      <c r="H1652" s="19"/>
      <c r="I1652" s="19"/>
      <c r="J1652" s="19"/>
      <c r="K1652" s="19"/>
      <c r="L1652" s="19"/>
      <c r="M1652" s="19"/>
      <c r="N1652" s="19"/>
      <c r="O1652" s="19"/>
      <c r="P1652" s="19"/>
    </row>
    <row r="1653" spans="5:16" ht="15.75">
      <c r="E1653" s="19"/>
      <c r="F1653" s="19"/>
      <c r="G1653" s="19"/>
      <c r="H1653" s="19"/>
      <c r="I1653" s="19"/>
      <c r="J1653" s="19"/>
      <c r="K1653" s="19"/>
      <c r="L1653" s="19"/>
      <c r="M1653" s="19"/>
      <c r="N1653" s="19"/>
      <c r="O1653" s="19"/>
      <c r="P1653" s="19"/>
    </row>
    <row r="1654" spans="5:16" ht="15.75">
      <c r="E1654" s="19"/>
      <c r="F1654" s="19"/>
      <c r="G1654" s="19"/>
      <c r="H1654" s="19"/>
      <c r="I1654" s="19"/>
      <c r="J1654" s="19"/>
      <c r="K1654" s="19"/>
      <c r="L1654" s="19"/>
      <c r="M1654" s="19"/>
      <c r="N1654" s="19"/>
      <c r="O1654" s="19"/>
      <c r="P1654" s="19"/>
    </row>
    <row r="1655" spans="5:16" ht="15.75">
      <c r="E1655" s="19"/>
      <c r="F1655" s="19"/>
      <c r="G1655" s="19"/>
      <c r="H1655" s="19"/>
      <c r="I1655" s="19"/>
      <c r="J1655" s="19"/>
      <c r="K1655" s="19"/>
      <c r="L1655" s="19"/>
      <c r="M1655" s="19"/>
      <c r="N1655" s="19"/>
      <c r="O1655" s="19"/>
      <c r="P1655" s="19"/>
    </row>
    <row r="1656" spans="5:16" ht="15.75">
      <c r="E1656" s="19"/>
      <c r="F1656" s="19"/>
      <c r="G1656" s="19"/>
      <c r="H1656" s="19"/>
      <c r="I1656" s="19"/>
      <c r="J1656" s="19"/>
      <c r="K1656" s="19"/>
      <c r="L1656" s="19"/>
      <c r="M1656" s="19"/>
      <c r="N1656" s="19"/>
      <c r="O1656" s="19"/>
      <c r="P1656" s="19"/>
    </row>
    <row r="1657" spans="5:16" ht="15.75">
      <c r="E1657" s="19"/>
      <c r="F1657" s="19"/>
      <c r="G1657" s="19"/>
      <c r="H1657" s="19"/>
      <c r="I1657" s="19"/>
      <c r="J1657" s="19"/>
      <c r="K1657" s="19"/>
      <c r="L1657" s="19"/>
      <c r="M1657" s="19"/>
      <c r="N1657" s="19"/>
      <c r="O1657" s="19"/>
      <c r="P1657" s="19"/>
    </row>
    <row r="1658" spans="5:16" ht="15.75">
      <c r="E1658" s="19"/>
      <c r="F1658" s="19"/>
      <c r="G1658" s="19"/>
      <c r="H1658" s="19"/>
      <c r="I1658" s="19"/>
      <c r="J1658" s="19"/>
      <c r="K1658" s="19"/>
      <c r="L1658" s="19"/>
      <c r="M1658" s="19"/>
      <c r="N1658" s="19"/>
      <c r="O1658" s="19"/>
      <c r="P1658" s="19"/>
    </row>
    <row r="1659" spans="5:16" ht="15.75">
      <c r="E1659" s="19"/>
      <c r="F1659" s="19"/>
      <c r="G1659" s="19"/>
      <c r="H1659" s="19"/>
      <c r="I1659" s="19"/>
      <c r="J1659" s="19"/>
      <c r="K1659" s="19"/>
      <c r="L1659" s="19"/>
      <c r="M1659" s="19"/>
      <c r="N1659" s="19"/>
      <c r="O1659" s="19"/>
      <c r="P1659" s="19"/>
    </row>
    <row r="1660" spans="5:16" ht="15.75">
      <c r="E1660" s="19"/>
      <c r="F1660" s="19"/>
      <c r="G1660" s="19"/>
      <c r="H1660" s="19"/>
      <c r="I1660" s="19"/>
      <c r="J1660" s="19"/>
      <c r="K1660" s="19"/>
      <c r="L1660" s="19"/>
      <c r="M1660" s="19"/>
      <c r="N1660" s="19"/>
      <c r="O1660" s="19"/>
      <c r="P1660" s="19"/>
    </row>
    <row r="1661" spans="5:16" ht="15.75">
      <c r="E1661" s="19"/>
      <c r="F1661" s="19"/>
      <c r="G1661" s="19"/>
      <c r="H1661" s="19"/>
      <c r="I1661" s="19"/>
      <c r="J1661" s="19"/>
      <c r="K1661" s="19"/>
      <c r="L1661" s="19"/>
      <c r="M1661" s="19"/>
      <c r="N1661" s="19"/>
      <c r="O1661" s="19"/>
      <c r="P1661" s="19"/>
    </row>
    <row r="1662" spans="5:16" ht="15.75">
      <c r="E1662" s="19"/>
      <c r="F1662" s="19"/>
      <c r="G1662" s="19"/>
      <c r="H1662" s="19"/>
      <c r="I1662" s="19"/>
      <c r="J1662" s="19"/>
      <c r="K1662" s="19"/>
      <c r="L1662" s="19"/>
      <c r="M1662" s="19"/>
      <c r="N1662" s="19"/>
      <c r="O1662" s="19"/>
      <c r="P1662" s="19"/>
    </row>
    <row r="1663" spans="5:16" ht="15.75">
      <c r="E1663" s="19"/>
      <c r="F1663" s="19"/>
      <c r="G1663" s="19"/>
      <c r="H1663" s="19"/>
      <c r="I1663" s="19"/>
      <c r="J1663" s="19"/>
      <c r="K1663" s="19"/>
      <c r="L1663" s="19"/>
      <c r="M1663" s="19"/>
      <c r="N1663" s="19"/>
      <c r="O1663" s="19"/>
      <c r="P1663" s="19"/>
    </row>
    <row r="1664" spans="5:16" ht="15.75">
      <c r="E1664" s="19"/>
      <c r="F1664" s="19"/>
      <c r="G1664" s="19"/>
      <c r="H1664" s="19"/>
      <c r="I1664" s="19"/>
      <c r="J1664" s="19"/>
      <c r="K1664" s="19"/>
      <c r="L1664" s="19"/>
      <c r="M1664" s="19"/>
      <c r="N1664" s="19"/>
      <c r="O1664" s="19"/>
      <c r="P1664" s="19"/>
    </row>
    <row r="1665" spans="5:16" ht="15.75">
      <c r="E1665" s="19"/>
      <c r="F1665" s="19"/>
      <c r="G1665" s="19"/>
      <c r="H1665" s="19"/>
      <c r="I1665" s="19"/>
      <c r="J1665" s="19"/>
      <c r="K1665" s="19"/>
      <c r="L1665" s="19"/>
      <c r="M1665" s="19"/>
      <c r="N1665" s="19"/>
      <c r="O1665" s="19"/>
      <c r="P1665" s="19"/>
    </row>
    <row r="1666" spans="5:16" ht="15.75">
      <c r="E1666" s="19"/>
      <c r="F1666" s="19"/>
      <c r="G1666" s="19"/>
      <c r="H1666" s="19"/>
      <c r="I1666" s="19"/>
      <c r="J1666" s="19"/>
      <c r="K1666" s="19"/>
      <c r="L1666" s="19"/>
      <c r="M1666" s="19"/>
      <c r="N1666" s="19"/>
      <c r="O1666" s="19"/>
      <c r="P1666" s="19"/>
    </row>
    <row r="1667" spans="5:16" ht="15.75">
      <c r="E1667" s="19"/>
      <c r="F1667" s="19"/>
      <c r="G1667" s="19"/>
      <c r="H1667" s="19"/>
      <c r="I1667" s="19"/>
      <c r="J1667" s="19"/>
      <c r="K1667" s="19"/>
      <c r="L1667" s="19"/>
      <c r="M1667" s="19"/>
      <c r="N1667" s="19"/>
      <c r="O1667" s="19"/>
      <c r="P1667" s="19"/>
    </row>
    <row r="1668" spans="5:16" ht="15.75">
      <c r="E1668" s="19"/>
      <c r="F1668" s="19"/>
      <c r="G1668" s="19"/>
      <c r="H1668" s="19"/>
      <c r="I1668" s="19"/>
      <c r="J1668" s="19"/>
      <c r="K1668" s="19"/>
      <c r="L1668" s="19"/>
      <c r="M1668" s="19"/>
      <c r="N1668" s="19"/>
      <c r="O1668" s="19"/>
      <c r="P1668" s="19"/>
    </row>
    <row r="1669" spans="5:16" ht="15.75">
      <c r="E1669" s="19"/>
      <c r="F1669" s="19"/>
      <c r="G1669" s="19"/>
      <c r="H1669" s="19"/>
      <c r="I1669" s="19"/>
      <c r="J1669" s="19"/>
      <c r="K1669" s="19"/>
      <c r="L1669" s="19"/>
      <c r="M1669" s="19"/>
      <c r="N1669" s="19"/>
      <c r="O1669" s="19"/>
      <c r="P1669" s="19"/>
    </row>
    <row r="1670" spans="5:16" ht="15.75">
      <c r="E1670" s="19"/>
      <c r="F1670" s="19"/>
      <c r="G1670" s="19"/>
      <c r="H1670" s="19"/>
      <c r="I1670" s="19"/>
      <c r="J1670" s="19"/>
      <c r="K1670" s="19"/>
      <c r="L1670" s="19"/>
      <c r="M1670" s="19"/>
      <c r="N1670" s="19"/>
      <c r="O1670" s="19"/>
      <c r="P1670" s="19"/>
    </row>
    <row r="1671" spans="5:16" ht="15.75">
      <c r="E1671" s="19"/>
      <c r="F1671" s="19"/>
      <c r="G1671" s="19"/>
      <c r="H1671" s="19"/>
      <c r="I1671" s="19"/>
      <c r="J1671" s="19"/>
      <c r="K1671" s="19"/>
      <c r="L1671" s="19"/>
      <c r="M1671" s="19"/>
      <c r="N1671" s="19"/>
      <c r="O1671" s="19"/>
      <c r="P1671" s="19"/>
    </row>
    <row r="1672" spans="5:16" ht="15.75">
      <c r="E1672" s="19"/>
      <c r="F1672" s="19"/>
      <c r="G1672" s="19"/>
      <c r="H1672" s="19"/>
      <c r="I1672" s="19"/>
      <c r="J1672" s="19"/>
      <c r="K1672" s="19"/>
      <c r="L1672" s="19"/>
      <c r="M1672" s="19"/>
      <c r="N1672" s="19"/>
      <c r="O1672" s="19"/>
      <c r="P1672" s="19"/>
    </row>
    <row r="1673" spans="5:16" ht="15.75">
      <c r="E1673" s="19"/>
      <c r="F1673" s="19"/>
      <c r="G1673" s="19"/>
      <c r="H1673" s="19"/>
      <c r="I1673" s="19"/>
      <c r="J1673" s="19"/>
      <c r="K1673" s="19"/>
      <c r="L1673" s="19"/>
      <c r="M1673" s="19"/>
      <c r="N1673" s="19"/>
      <c r="O1673" s="19"/>
      <c r="P1673" s="19"/>
    </row>
    <row r="1674" spans="5:16" ht="15.75">
      <c r="E1674" s="19"/>
      <c r="F1674" s="19"/>
      <c r="G1674" s="19"/>
      <c r="H1674" s="19"/>
      <c r="I1674" s="19"/>
      <c r="J1674" s="19"/>
      <c r="K1674" s="19"/>
      <c r="L1674" s="19"/>
      <c r="M1674" s="19"/>
      <c r="N1674" s="19"/>
      <c r="O1674" s="19"/>
      <c r="P1674" s="19"/>
    </row>
    <row r="1675" spans="5:16" ht="15.75">
      <c r="E1675" s="19"/>
      <c r="F1675" s="19"/>
      <c r="G1675" s="19"/>
      <c r="H1675" s="19"/>
      <c r="I1675" s="19"/>
      <c r="J1675" s="19"/>
      <c r="K1675" s="19"/>
      <c r="L1675" s="19"/>
      <c r="M1675" s="19"/>
      <c r="N1675" s="19"/>
      <c r="O1675" s="19"/>
      <c r="P1675" s="19"/>
    </row>
    <row r="1676" spans="5:16" ht="15.75">
      <c r="E1676" s="19"/>
      <c r="F1676" s="19"/>
      <c r="G1676" s="19"/>
      <c r="H1676" s="19"/>
      <c r="I1676" s="19"/>
      <c r="J1676" s="19"/>
      <c r="K1676" s="19"/>
      <c r="L1676" s="19"/>
      <c r="M1676" s="19"/>
      <c r="N1676" s="19"/>
      <c r="O1676" s="19"/>
      <c r="P1676" s="19"/>
    </row>
    <row r="1677" spans="5:16" ht="15.75">
      <c r="E1677" s="19"/>
      <c r="F1677" s="19"/>
      <c r="G1677" s="19"/>
      <c r="H1677" s="19"/>
      <c r="I1677" s="19"/>
      <c r="J1677" s="19"/>
      <c r="K1677" s="19"/>
      <c r="L1677" s="19"/>
      <c r="M1677" s="19"/>
      <c r="N1677" s="19"/>
      <c r="O1677" s="19"/>
      <c r="P1677" s="19"/>
    </row>
    <row r="1678" spans="5:16" ht="15.75">
      <c r="E1678" s="19"/>
      <c r="F1678" s="19"/>
      <c r="G1678" s="19"/>
      <c r="H1678" s="19"/>
      <c r="I1678" s="19"/>
      <c r="J1678" s="19"/>
      <c r="K1678" s="19"/>
      <c r="L1678" s="19"/>
      <c r="M1678" s="19"/>
      <c r="N1678" s="19"/>
      <c r="O1678" s="19"/>
      <c r="P1678" s="19"/>
    </row>
    <row r="1679" spans="5:16" ht="15.75">
      <c r="E1679" s="19"/>
      <c r="F1679" s="19"/>
      <c r="G1679" s="19"/>
      <c r="H1679" s="19"/>
      <c r="I1679" s="19"/>
      <c r="J1679" s="19"/>
      <c r="K1679" s="19"/>
      <c r="L1679" s="19"/>
      <c r="M1679" s="19"/>
      <c r="N1679" s="19"/>
      <c r="O1679" s="19"/>
      <c r="P1679" s="19"/>
    </row>
    <row r="1680" spans="5:16" ht="15.75">
      <c r="E1680" s="19"/>
      <c r="F1680" s="19"/>
      <c r="G1680" s="19"/>
      <c r="H1680" s="19"/>
      <c r="I1680" s="19"/>
      <c r="J1680" s="19"/>
      <c r="K1680" s="19"/>
      <c r="L1680" s="19"/>
      <c r="M1680" s="19"/>
      <c r="N1680" s="19"/>
      <c r="O1680" s="19"/>
      <c r="P1680" s="19"/>
    </row>
    <row r="1681" spans="5:16" ht="15.75">
      <c r="E1681" s="19"/>
      <c r="F1681" s="19"/>
      <c r="G1681" s="19"/>
      <c r="H1681" s="19"/>
      <c r="I1681" s="19"/>
      <c r="J1681" s="19"/>
      <c r="K1681" s="19"/>
      <c r="L1681" s="19"/>
      <c r="M1681" s="19"/>
      <c r="N1681" s="19"/>
      <c r="O1681" s="19"/>
      <c r="P1681" s="19"/>
    </row>
    <row r="1682" spans="5:16" ht="15.75">
      <c r="E1682" s="19"/>
      <c r="F1682" s="19"/>
      <c r="G1682" s="19"/>
      <c r="H1682" s="19"/>
      <c r="I1682" s="19"/>
      <c r="J1682" s="19"/>
      <c r="K1682" s="19"/>
      <c r="L1682" s="19"/>
      <c r="M1682" s="19"/>
      <c r="N1682" s="19"/>
      <c r="O1682" s="19"/>
      <c r="P1682" s="19"/>
    </row>
    <row r="1683" spans="5:16" ht="15.75">
      <c r="E1683" s="19"/>
      <c r="F1683" s="19"/>
      <c r="G1683" s="19"/>
      <c r="H1683" s="19"/>
      <c r="I1683" s="19"/>
      <c r="J1683" s="19"/>
      <c r="K1683" s="19"/>
      <c r="L1683" s="19"/>
      <c r="M1683" s="19"/>
      <c r="N1683" s="19"/>
      <c r="O1683" s="19"/>
      <c r="P1683" s="19"/>
    </row>
    <row r="1684" spans="5:16" ht="15.75">
      <c r="E1684" s="19"/>
      <c r="F1684" s="19"/>
      <c r="G1684" s="19"/>
      <c r="H1684" s="19"/>
      <c r="I1684" s="19"/>
      <c r="J1684" s="19"/>
      <c r="K1684" s="19"/>
      <c r="L1684" s="19"/>
      <c r="M1684" s="19"/>
      <c r="N1684" s="19"/>
      <c r="O1684" s="19"/>
      <c r="P1684" s="19"/>
    </row>
    <row r="1685" spans="5:16" ht="15.75">
      <c r="E1685" s="19"/>
      <c r="F1685" s="19"/>
      <c r="G1685" s="19"/>
      <c r="H1685" s="19"/>
      <c r="I1685" s="19"/>
      <c r="J1685" s="19"/>
      <c r="K1685" s="19"/>
      <c r="L1685" s="19"/>
      <c r="M1685" s="19"/>
      <c r="N1685" s="19"/>
      <c r="O1685" s="19"/>
      <c r="P1685" s="19"/>
    </row>
    <row r="1686" spans="5:16" ht="15.75">
      <c r="E1686" s="19"/>
      <c r="F1686" s="19"/>
      <c r="G1686" s="19"/>
      <c r="H1686" s="19"/>
      <c r="I1686" s="19"/>
      <c r="J1686" s="19"/>
      <c r="K1686" s="19"/>
      <c r="L1686" s="19"/>
      <c r="M1686" s="19"/>
      <c r="N1686" s="19"/>
      <c r="O1686" s="19"/>
      <c r="P1686" s="19"/>
    </row>
    <row r="1687" spans="5:16" ht="15.75">
      <c r="E1687" s="19"/>
      <c r="F1687" s="19"/>
      <c r="G1687" s="19"/>
      <c r="H1687" s="19"/>
      <c r="I1687" s="19"/>
      <c r="J1687" s="19"/>
      <c r="K1687" s="19"/>
      <c r="L1687" s="19"/>
      <c r="M1687" s="19"/>
      <c r="N1687" s="19"/>
      <c r="O1687" s="19"/>
      <c r="P1687" s="19"/>
    </row>
    <row r="1688" spans="5:16" ht="15.75">
      <c r="E1688" s="19"/>
      <c r="F1688" s="19"/>
      <c r="G1688" s="19"/>
      <c r="H1688" s="19"/>
      <c r="I1688" s="19"/>
      <c r="J1688" s="19"/>
      <c r="K1688" s="19"/>
      <c r="L1688" s="19"/>
      <c r="M1688" s="19"/>
      <c r="N1688" s="19"/>
      <c r="O1688" s="19"/>
      <c r="P1688" s="19"/>
    </row>
    <row r="1689" spans="5:16" ht="15.75">
      <c r="E1689" s="19"/>
      <c r="F1689" s="19"/>
      <c r="G1689" s="19"/>
      <c r="H1689" s="19"/>
      <c r="I1689" s="19"/>
      <c r="J1689" s="19"/>
      <c r="K1689" s="19"/>
      <c r="L1689" s="19"/>
      <c r="M1689" s="19"/>
      <c r="N1689" s="19"/>
      <c r="O1689" s="19"/>
      <c r="P1689" s="19"/>
    </row>
    <row r="1690" spans="5:16" ht="15.75">
      <c r="E1690" s="19"/>
      <c r="F1690" s="19"/>
      <c r="G1690" s="19"/>
      <c r="H1690" s="19"/>
      <c r="I1690" s="19"/>
      <c r="J1690" s="19"/>
      <c r="K1690" s="19"/>
      <c r="L1690" s="19"/>
      <c r="M1690" s="19"/>
      <c r="N1690" s="19"/>
      <c r="O1690" s="19"/>
      <c r="P1690" s="19"/>
    </row>
    <row r="1691" spans="5:16" ht="15.75">
      <c r="E1691" s="19"/>
      <c r="F1691" s="19"/>
      <c r="G1691" s="19"/>
      <c r="H1691" s="19"/>
      <c r="I1691" s="19"/>
      <c r="J1691" s="19"/>
      <c r="K1691" s="19"/>
      <c r="L1691" s="19"/>
      <c r="M1691" s="19"/>
      <c r="N1691" s="19"/>
      <c r="O1691" s="19"/>
      <c r="P1691" s="19"/>
    </row>
    <row r="1692" spans="5:16" ht="15.75">
      <c r="E1692" s="19"/>
      <c r="F1692" s="19"/>
      <c r="G1692" s="19"/>
      <c r="H1692" s="19"/>
      <c r="I1692" s="19"/>
      <c r="J1692" s="19"/>
      <c r="K1692" s="19"/>
      <c r="L1692" s="19"/>
      <c r="M1692" s="19"/>
      <c r="N1692" s="19"/>
      <c r="O1692" s="19"/>
      <c r="P1692" s="19"/>
    </row>
    <row r="1693" spans="5:16" ht="15.75">
      <c r="E1693" s="19"/>
      <c r="F1693" s="19"/>
      <c r="G1693" s="19"/>
      <c r="H1693" s="19"/>
      <c r="I1693" s="19"/>
      <c r="J1693" s="19"/>
      <c r="K1693" s="19"/>
      <c r="L1693" s="19"/>
      <c r="M1693" s="19"/>
      <c r="N1693" s="19"/>
      <c r="O1693" s="19"/>
      <c r="P1693" s="19"/>
    </row>
    <row r="1694" spans="5:16" ht="15.75">
      <c r="E1694" s="19"/>
      <c r="F1694" s="19"/>
      <c r="G1694" s="19"/>
      <c r="H1694" s="19"/>
      <c r="I1694" s="19"/>
      <c r="J1694" s="19"/>
      <c r="K1694" s="19"/>
      <c r="L1694" s="19"/>
      <c r="M1694" s="19"/>
      <c r="N1694" s="19"/>
      <c r="O1694" s="19"/>
      <c r="P1694" s="19"/>
    </row>
    <row r="1695" spans="5:16" ht="15.75">
      <c r="E1695" s="19"/>
      <c r="F1695" s="19"/>
      <c r="G1695" s="19"/>
      <c r="H1695" s="19"/>
      <c r="I1695" s="19"/>
      <c r="J1695" s="19"/>
      <c r="K1695" s="19"/>
      <c r="L1695" s="19"/>
      <c r="M1695" s="19"/>
      <c r="N1695" s="19"/>
      <c r="O1695" s="19"/>
      <c r="P1695" s="19"/>
    </row>
    <row r="1696" spans="5:16" ht="15.75">
      <c r="E1696" s="19"/>
      <c r="F1696" s="19"/>
      <c r="G1696" s="19"/>
      <c r="H1696" s="19"/>
      <c r="I1696" s="19"/>
      <c r="J1696" s="19"/>
      <c r="K1696" s="19"/>
      <c r="L1696" s="19"/>
      <c r="M1696" s="19"/>
      <c r="N1696" s="19"/>
      <c r="O1696" s="19"/>
      <c r="P1696" s="19"/>
    </row>
    <row r="1697" spans="5:16" ht="15.75">
      <c r="E1697" s="19"/>
      <c r="F1697" s="19"/>
      <c r="G1697" s="19"/>
      <c r="H1697" s="19"/>
      <c r="I1697" s="19"/>
      <c r="J1697" s="19"/>
      <c r="K1697" s="19"/>
      <c r="L1697" s="19"/>
      <c r="M1697" s="19"/>
      <c r="N1697" s="19"/>
      <c r="O1697" s="19"/>
      <c r="P1697" s="19"/>
    </row>
    <row r="1698" spans="5:16" ht="15.75">
      <c r="E1698" s="19"/>
      <c r="F1698" s="19"/>
      <c r="G1698" s="19"/>
      <c r="H1698" s="19"/>
      <c r="I1698" s="19"/>
      <c r="J1698" s="19"/>
      <c r="K1698" s="19"/>
      <c r="L1698" s="19"/>
      <c r="M1698" s="19"/>
      <c r="N1698" s="19"/>
      <c r="O1698" s="19"/>
      <c r="P1698" s="19"/>
    </row>
    <row r="1699" spans="5:16" ht="15.75">
      <c r="E1699" s="19"/>
      <c r="F1699" s="19"/>
      <c r="G1699" s="19"/>
      <c r="H1699" s="19"/>
      <c r="I1699" s="19"/>
      <c r="J1699" s="19"/>
      <c r="K1699" s="19"/>
      <c r="L1699" s="19"/>
      <c r="M1699" s="19"/>
      <c r="N1699" s="19"/>
      <c r="O1699" s="19"/>
      <c r="P1699" s="19"/>
    </row>
    <row r="1700" spans="5:16" ht="15.75">
      <c r="E1700" s="19"/>
      <c r="F1700" s="19"/>
      <c r="G1700" s="19"/>
      <c r="H1700" s="19"/>
      <c r="I1700" s="19"/>
      <c r="J1700" s="19"/>
      <c r="K1700" s="19"/>
      <c r="L1700" s="19"/>
      <c r="M1700" s="19"/>
      <c r="N1700" s="19"/>
      <c r="O1700" s="19"/>
      <c r="P1700" s="19"/>
    </row>
    <row r="1701" spans="5:16" ht="15.75">
      <c r="E1701" s="19"/>
      <c r="F1701" s="19"/>
      <c r="G1701" s="19"/>
      <c r="H1701" s="19"/>
      <c r="I1701" s="19"/>
      <c r="J1701" s="19"/>
      <c r="K1701" s="19"/>
      <c r="L1701" s="19"/>
      <c r="M1701" s="19"/>
      <c r="N1701" s="19"/>
      <c r="O1701" s="19"/>
      <c r="P1701" s="19"/>
    </row>
    <row r="1702" spans="5:16" ht="15.75">
      <c r="E1702" s="19"/>
      <c r="F1702" s="19"/>
      <c r="G1702" s="19"/>
      <c r="H1702" s="19"/>
      <c r="I1702" s="19"/>
      <c r="J1702" s="19"/>
      <c r="K1702" s="19"/>
      <c r="L1702" s="19"/>
      <c r="M1702" s="19"/>
      <c r="N1702" s="19"/>
      <c r="O1702" s="19"/>
      <c r="P1702" s="19"/>
    </row>
    <row r="1703" spans="5:16" ht="15.75">
      <c r="E1703" s="19"/>
      <c r="F1703" s="19"/>
      <c r="G1703" s="19"/>
      <c r="H1703" s="19"/>
      <c r="I1703" s="19"/>
      <c r="J1703" s="19"/>
      <c r="K1703" s="19"/>
      <c r="L1703" s="19"/>
      <c r="M1703" s="19"/>
      <c r="N1703" s="19"/>
      <c r="O1703" s="19"/>
      <c r="P1703" s="19"/>
    </row>
    <row r="1704" spans="5:16" ht="15.75">
      <c r="E1704" s="19"/>
      <c r="F1704" s="19"/>
      <c r="G1704" s="19"/>
      <c r="H1704" s="19"/>
      <c r="I1704" s="19"/>
      <c r="J1704" s="19"/>
      <c r="K1704" s="19"/>
      <c r="L1704" s="19"/>
      <c r="M1704" s="19"/>
      <c r="N1704" s="19"/>
      <c r="O1704" s="19"/>
      <c r="P1704" s="19"/>
    </row>
    <row r="1705" spans="5:16" ht="15.75">
      <c r="E1705" s="19"/>
      <c r="F1705" s="19"/>
      <c r="G1705" s="19"/>
      <c r="H1705" s="19"/>
      <c r="I1705" s="19"/>
      <c r="J1705" s="19"/>
      <c r="K1705" s="19"/>
      <c r="L1705" s="19"/>
      <c r="M1705" s="19"/>
      <c r="N1705" s="19"/>
      <c r="O1705" s="19"/>
      <c r="P1705" s="19"/>
    </row>
    <row r="1706" spans="5:16" ht="15.75">
      <c r="E1706" s="19"/>
      <c r="F1706" s="19"/>
      <c r="G1706" s="19"/>
      <c r="H1706" s="19"/>
      <c r="I1706" s="19"/>
      <c r="J1706" s="19"/>
      <c r="K1706" s="19"/>
      <c r="L1706" s="19"/>
      <c r="M1706" s="19"/>
      <c r="N1706" s="19"/>
      <c r="O1706" s="19"/>
      <c r="P1706" s="19"/>
    </row>
    <row r="1707" spans="5:16" ht="15.75">
      <c r="E1707" s="19"/>
      <c r="F1707" s="19"/>
      <c r="G1707" s="19"/>
      <c r="H1707" s="19"/>
      <c r="I1707" s="19"/>
      <c r="J1707" s="19"/>
      <c r="K1707" s="19"/>
      <c r="L1707" s="19"/>
      <c r="M1707" s="19"/>
      <c r="N1707" s="19"/>
      <c r="O1707" s="19"/>
      <c r="P1707" s="19"/>
    </row>
    <row r="1708" spans="5:16" ht="15.75">
      <c r="E1708" s="19"/>
      <c r="F1708" s="19"/>
      <c r="G1708" s="19"/>
      <c r="H1708" s="19"/>
      <c r="I1708" s="19"/>
      <c r="J1708" s="19"/>
      <c r="K1708" s="19"/>
      <c r="L1708" s="19"/>
      <c r="M1708" s="19"/>
      <c r="N1708" s="19"/>
      <c r="O1708" s="19"/>
      <c r="P1708" s="19"/>
    </row>
    <row r="1709" spans="5:16" ht="15.75">
      <c r="E1709" s="19"/>
      <c r="F1709" s="19"/>
      <c r="G1709" s="19"/>
      <c r="H1709" s="19"/>
      <c r="I1709" s="19"/>
      <c r="J1709" s="19"/>
      <c r="K1709" s="19"/>
      <c r="L1709" s="19"/>
      <c r="M1709" s="19"/>
      <c r="N1709" s="19"/>
      <c r="O1709" s="19"/>
      <c r="P1709" s="19"/>
    </row>
    <row r="1710" spans="5:16" ht="15.75">
      <c r="E1710" s="19"/>
      <c r="F1710" s="19"/>
      <c r="G1710" s="19"/>
      <c r="H1710" s="19"/>
      <c r="I1710" s="19"/>
      <c r="J1710" s="19"/>
      <c r="K1710" s="19"/>
      <c r="L1710" s="19"/>
      <c r="M1710" s="19"/>
      <c r="N1710" s="19"/>
      <c r="O1710" s="19"/>
      <c r="P1710" s="19"/>
    </row>
    <row r="1711" spans="5:16" ht="15.75">
      <c r="E1711" s="19"/>
      <c r="F1711" s="19"/>
      <c r="G1711" s="19"/>
      <c r="H1711" s="19"/>
      <c r="I1711" s="19"/>
      <c r="J1711" s="19"/>
      <c r="K1711" s="19"/>
      <c r="L1711" s="19"/>
      <c r="M1711" s="19"/>
      <c r="N1711" s="19"/>
      <c r="O1711" s="19"/>
      <c r="P1711" s="19"/>
    </row>
    <row r="1712" spans="5:16" ht="15.75">
      <c r="E1712" s="19"/>
      <c r="F1712" s="19"/>
      <c r="G1712" s="19"/>
      <c r="H1712" s="19"/>
      <c r="I1712" s="19"/>
      <c r="J1712" s="19"/>
      <c r="K1712" s="19"/>
      <c r="L1712" s="19"/>
      <c r="M1712" s="19"/>
      <c r="N1712" s="19"/>
      <c r="O1712" s="19"/>
      <c r="P1712" s="19"/>
    </row>
    <row r="1713" spans="5:16" ht="15.75">
      <c r="E1713" s="19"/>
      <c r="F1713" s="19"/>
      <c r="G1713" s="19"/>
      <c r="H1713" s="19"/>
      <c r="I1713" s="19"/>
      <c r="J1713" s="19"/>
      <c r="K1713" s="19"/>
      <c r="L1713" s="19"/>
      <c r="M1713" s="19"/>
      <c r="N1713" s="19"/>
      <c r="O1713" s="19"/>
      <c r="P1713" s="19"/>
    </row>
    <row r="1714" spans="5:16" ht="15.75">
      <c r="E1714" s="19"/>
      <c r="F1714" s="19"/>
      <c r="G1714" s="19"/>
      <c r="H1714" s="19"/>
      <c r="I1714" s="19"/>
      <c r="J1714" s="19"/>
      <c r="K1714" s="19"/>
      <c r="L1714" s="19"/>
      <c r="M1714" s="19"/>
      <c r="N1714" s="19"/>
      <c r="O1714" s="19"/>
      <c r="P1714" s="19"/>
    </row>
    <row r="1715" spans="5:16" ht="15.75">
      <c r="E1715" s="19"/>
      <c r="F1715" s="19"/>
      <c r="G1715" s="19"/>
      <c r="H1715" s="19"/>
      <c r="I1715" s="19"/>
      <c r="J1715" s="19"/>
      <c r="K1715" s="19"/>
      <c r="L1715" s="19"/>
      <c r="M1715" s="19"/>
      <c r="N1715" s="19"/>
      <c r="O1715" s="19"/>
      <c r="P1715" s="19"/>
    </row>
    <row r="1716" spans="5:16" ht="15.75">
      <c r="E1716" s="19"/>
      <c r="F1716" s="19"/>
      <c r="G1716" s="19"/>
      <c r="H1716" s="19"/>
      <c r="I1716" s="19"/>
      <c r="J1716" s="19"/>
      <c r="K1716" s="19"/>
      <c r="L1716" s="19"/>
      <c r="M1716" s="19"/>
      <c r="N1716" s="19"/>
      <c r="O1716" s="19"/>
      <c r="P1716" s="19"/>
    </row>
    <row r="1717" spans="5:16" ht="15.75">
      <c r="E1717" s="19"/>
      <c r="F1717" s="19"/>
      <c r="G1717" s="19"/>
      <c r="H1717" s="19"/>
      <c r="I1717" s="19"/>
      <c r="J1717" s="19"/>
      <c r="K1717" s="19"/>
      <c r="L1717" s="19"/>
      <c r="M1717" s="19"/>
      <c r="N1717" s="19"/>
      <c r="O1717" s="19"/>
      <c r="P1717" s="19"/>
    </row>
    <row r="1718" spans="5:16" ht="15.75">
      <c r="E1718" s="19"/>
      <c r="F1718" s="19"/>
      <c r="G1718" s="19"/>
      <c r="H1718" s="19"/>
      <c r="I1718" s="19"/>
      <c r="J1718" s="19"/>
      <c r="K1718" s="19"/>
      <c r="L1718" s="19"/>
      <c r="M1718" s="19"/>
      <c r="N1718" s="19"/>
      <c r="O1718" s="19"/>
      <c r="P1718" s="19"/>
    </row>
    <row r="1719" spans="5:16" ht="15.75">
      <c r="E1719" s="19"/>
      <c r="F1719" s="19"/>
      <c r="G1719" s="19"/>
      <c r="H1719" s="19"/>
      <c r="I1719" s="19"/>
      <c r="J1719" s="19"/>
      <c r="K1719" s="19"/>
      <c r="L1719" s="19"/>
      <c r="M1719" s="19"/>
      <c r="N1719" s="19"/>
      <c r="O1719" s="19"/>
      <c r="P1719" s="19"/>
    </row>
    <row r="1720" spans="5:16" ht="15.75">
      <c r="E1720" s="19"/>
      <c r="F1720" s="19"/>
      <c r="G1720" s="19"/>
      <c r="H1720" s="19"/>
      <c r="I1720" s="19"/>
      <c r="J1720" s="19"/>
      <c r="K1720" s="19"/>
      <c r="L1720" s="19"/>
      <c r="M1720" s="19"/>
      <c r="N1720" s="19"/>
      <c r="O1720" s="19"/>
      <c r="P1720" s="19"/>
    </row>
    <row r="1721" spans="5:16" ht="15.75">
      <c r="E1721" s="19"/>
      <c r="F1721" s="19"/>
      <c r="G1721" s="19"/>
      <c r="H1721" s="19"/>
      <c r="I1721" s="19"/>
      <c r="J1721" s="19"/>
      <c r="K1721" s="19"/>
      <c r="L1721" s="19"/>
      <c r="M1721" s="19"/>
      <c r="N1721" s="19"/>
      <c r="O1721" s="19"/>
      <c r="P1721" s="19"/>
    </row>
    <row r="1722" spans="5:16" ht="15.75">
      <c r="E1722" s="19"/>
      <c r="F1722" s="19"/>
      <c r="G1722" s="19"/>
      <c r="H1722" s="19"/>
      <c r="I1722" s="19"/>
      <c r="J1722" s="19"/>
      <c r="K1722" s="19"/>
      <c r="L1722" s="19"/>
      <c r="M1722" s="19"/>
      <c r="N1722" s="19"/>
      <c r="O1722" s="19"/>
      <c r="P1722" s="19"/>
    </row>
    <row r="1723" spans="5:16" ht="15.75">
      <c r="E1723" s="19"/>
      <c r="F1723" s="19"/>
      <c r="G1723" s="19"/>
      <c r="H1723" s="19"/>
      <c r="I1723" s="19"/>
      <c r="J1723" s="19"/>
      <c r="K1723" s="19"/>
      <c r="L1723" s="19"/>
      <c r="M1723" s="19"/>
      <c r="N1723" s="19"/>
      <c r="O1723" s="19"/>
      <c r="P1723" s="19"/>
    </row>
    <row r="1724" spans="5:16" ht="15.75">
      <c r="E1724" s="19"/>
      <c r="F1724" s="19"/>
      <c r="G1724" s="19"/>
      <c r="H1724" s="19"/>
      <c r="I1724" s="19"/>
      <c r="J1724" s="19"/>
      <c r="K1724" s="19"/>
      <c r="L1724" s="19"/>
      <c r="M1724" s="19"/>
      <c r="N1724" s="19"/>
      <c r="O1724" s="19"/>
      <c r="P1724" s="19"/>
    </row>
    <row r="1725" spans="5:16" ht="15.75">
      <c r="E1725" s="19"/>
      <c r="F1725" s="19"/>
      <c r="G1725" s="19"/>
      <c r="H1725" s="19"/>
      <c r="I1725" s="19"/>
      <c r="J1725" s="19"/>
      <c r="K1725" s="19"/>
      <c r="L1725" s="19"/>
      <c r="M1725" s="19"/>
      <c r="N1725" s="19"/>
      <c r="O1725" s="19"/>
      <c r="P1725" s="19"/>
    </row>
    <row r="1726" spans="5:16" ht="15.75">
      <c r="E1726" s="19"/>
      <c r="F1726" s="19"/>
      <c r="G1726" s="19"/>
      <c r="H1726" s="19"/>
      <c r="I1726" s="19"/>
      <c r="J1726" s="19"/>
      <c r="K1726" s="19"/>
      <c r="L1726" s="19"/>
      <c r="M1726" s="19"/>
      <c r="N1726" s="19"/>
      <c r="O1726" s="19"/>
      <c r="P1726" s="19"/>
    </row>
    <row r="1727" spans="5:16" ht="15.75">
      <c r="E1727" s="19"/>
      <c r="F1727" s="19"/>
      <c r="G1727" s="19"/>
      <c r="H1727" s="19"/>
      <c r="I1727" s="19"/>
      <c r="J1727" s="19"/>
      <c r="K1727" s="19"/>
      <c r="L1727" s="19"/>
      <c r="M1727" s="19"/>
      <c r="N1727" s="19"/>
      <c r="O1727" s="19"/>
      <c r="P1727" s="19"/>
    </row>
    <row r="1728" spans="5:16" ht="15.75">
      <c r="E1728" s="19"/>
      <c r="F1728" s="19"/>
      <c r="G1728" s="19"/>
      <c r="H1728" s="19"/>
      <c r="I1728" s="19"/>
      <c r="J1728" s="19"/>
      <c r="K1728" s="19"/>
      <c r="L1728" s="19"/>
      <c r="M1728" s="19"/>
      <c r="N1728" s="19"/>
      <c r="O1728" s="19"/>
      <c r="P1728" s="19"/>
    </row>
    <row r="1729" spans="5:16" ht="15.75">
      <c r="E1729" s="19"/>
      <c r="F1729" s="19"/>
      <c r="G1729" s="19"/>
      <c r="H1729" s="19"/>
      <c r="I1729" s="19"/>
      <c r="J1729" s="19"/>
      <c r="K1729" s="19"/>
      <c r="L1729" s="19"/>
      <c r="M1729" s="19"/>
      <c r="N1729" s="19"/>
      <c r="O1729" s="19"/>
      <c r="P1729" s="19"/>
    </row>
    <row r="1730" spans="5:16" ht="15.75">
      <c r="E1730" s="19"/>
      <c r="F1730" s="19"/>
      <c r="G1730" s="19"/>
      <c r="H1730" s="19"/>
      <c r="I1730" s="19"/>
      <c r="J1730" s="19"/>
      <c r="K1730" s="19"/>
      <c r="L1730" s="19"/>
      <c r="M1730" s="19"/>
      <c r="N1730" s="19"/>
      <c r="O1730" s="19"/>
      <c r="P1730" s="19"/>
    </row>
    <row r="1731" spans="5:16" ht="15.75">
      <c r="E1731" s="19"/>
      <c r="F1731" s="19"/>
      <c r="G1731" s="19"/>
      <c r="H1731" s="19"/>
      <c r="I1731" s="19"/>
      <c r="J1731" s="19"/>
      <c r="K1731" s="19"/>
      <c r="L1731" s="19"/>
      <c r="M1731" s="19"/>
      <c r="N1731" s="19"/>
      <c r="O1731" s="19"/>
      <c r="P1731" s="19"/>
    </row>
    <row r="1732" spans="5:16" ht="15.75">
      <c r="E1732" s="19"/>
      <c r="F1732" s="19"/>
      <c r="G1732" s="19"/>
      <c r="H1732" s="19"/>
      <c r="I1732" s="19"/>
      <c r="J1732" s="19"/>
      <c r="K1732" s="19"/>
      <c r="L1732" s="19"/>
      <c r="M1732" s="19"/>
      <c r="N1732" s="19"/>
      <c r="O1732" s="19"/>
      <c r="P1732" s="19"/>
    </row>
    <row r="1733" spans="5:16" ht="15.75">
      <c r="E1733" s="19"/>
      <c r="F1733" s="19"/>
      <c r="G1733" s="19"/>
      <c r="H1733" s="19"/>
      <c r="I1733" s="19"/>
      <c r="J1733" s="19"/>
      <c r="K1733" s="19"/>
      <c r="L1733" s="19"/>
      <c r="M1733" s="19"/>
      <c r="N1733" s="19"/>
      <c r="O1733" s="19"/>
      <c r="P1733" s="19"/>
    </row>
    <row r="1734" spans="5:16" ht="15.75">
      <c r="E1734" s="19"/>
      <c r="F1734" s="19"/>
      <c r="G1734" s="19"/>
      <c r="H1734" s="19"/>
      <c r="I1734" s="19"/>
      <c r="J1734" s="19"/>
      <c r="K1734" s="19"/>
      <c r="L1734" s="19"/>
      <c r="M1734" s="19"/>
      <c r="N1734" s="19"/>
      <c r="O1734" s="19"/>
      <c r="P1734" s="19"/>
    </row>
    <row r="1735" spans="5:16" ht="15.75">
      <c r="E1735" s="19"/>
      <c r="F1735" s="19"/>
      <c r="G1735" s="19"/>
      <c r="H1735" s="19"/>
      <c r="I1735" s="19"/>
      <c r="J1735" s="19"/>
      <c r="K1735" s="19"/>
      <c r="L1735" s="19"/>
      <c r="M1735" s="19"/>
      <c r="N1735" s="19"/>
      <c r="O1735" s="19"/>
      <c r="P1735" s="19"/>
    </row>
    <row r="1736" spans="5:16" ht="15.75">
      <c r="E1736" s="19"/>
      <c r="F1736" s="19"/>
      <c r="G1736" s="19"/>
      <c r="H1736" s="19"/>
      <c r="I1736" s="19"/>
      <c r="J1736" s="19"/>
      <c r="K1736" s="19"/>
      <c r="L1736" s="19"/>
      <c r="M1736" s="19"/>
      <c r="N1736" s="19"/>
      <c r="O1736" s="19"/>
      <c r="P1736" s="19"/>
    </row>
    <row r="1737" spans="5:16" ht="15.75">
      <c r="E1737" s="19"/>
      <c r="F1737" s="19"/>
      <c r="G1737" s="19"/>
      <c r="H1737" s="19"/>
      <c r="I1737" s="19"/>
      <c r="J1737" s="19"/>
      <c r="K1737" s="19"/>
      <c r="L1737" s="19"/>
      <c r="M1737" s="19"/>
      <c r="N1737" s="19"/>
      <c r="O1737" s="19"/>
      <c r="P1737" s="19"/>
    </row>
    <row r="1738" spans="5:16" ht="15.75">
      <c r="E1738" s="19"/>
      <c r="F1738" s="19"/>
      <c r="G1738" s="19"/>
      <c r="H1738" s="19"/>
      <c r="I1738" s="19"/>
      <c r="J1738" s="19"/>
      <c r="K1738" s="19"/>
      <c r="L1738" s="19"/>
      <c r="M1738" s="19"/>
      <c r="N1738" s="19"/>
      <c r="O1738" s="19"/>
      <c r="P1738" s="19"/>
    </row>
    <row r="1739" spans="5:16" ht="15.75">
      <c r="E1739" s="19"/>
      <c r="F1739" s="19"/>
      <c r="G1739" s="19"/>
      <c r="H1739" s="19"/>
      <c r="I1739" s="19"/>
      <c r="J1739" s="19"/>
      <c r="K1739" s="19"/>
      <c r="L1739" s="19"/>
      <c r="M1739" s="19"/>
      <c r="N1739" s="19"/>
      <c r="O1739" s="19"/>
      <c r="P1739" s="19"/>
    </row>
    <row r="1740" spans="5:16" ht="15.75">
      <c r="E1740" s="19"/>
      <c r="F1740" s="19"/>
      <c r="G1740" s="19"/>
      <c r="H1740" s="19"/>
      <c r="I1740" s="19"/>
      <c r="J1740" s="19"/>
      <c r="K1740" s="19"/>
      <c r="L1740" s="19"/>
      <c r="M1740" s="19"/>
      <c r="N1740" s="19"/>
      <c r="O1740" s="19"/>
      <c r="P1740" s="19"/>
    </row>
    <row r="1741" spans="5:16" ht="15.75">
      <c r="E1741" s="19"/>
      <c r="F1741" s="19"/>
      <c r="G1741" s="19"/>
      <c r="H1741" s="19"/>
      <c r="I1741" s="19"/>
      <c r="J1741" s="19"/>
      <c r="K1741" s="19"/>
      <c r="L1741" s="19"/>
      <c r="M1741" s="19"/>
      <c r="N1741" s="19"/>
      <c r="O1741" s="19"/>
      <c r="P1741" s="19"/>
    </row>
    <row r="1742" spans="5:16" ht="15.75">
      <c r="E1742" s="19"/>
      <c r="F1742" s="19"/>
      <c r="G1742" s="19"/>
      <c r="H1742" s="19"/>
      <c r="I1742" s="19"/>
      <c r="J1742" s="19"/>
      <c r="K1742" s="19"/>
      <c r="L1742" s="19"/>
      <c r="M1742" s="19"/>
      <c r="N1742" s="19"/>
      <c r="O1742" s="19"/>
      <c r="P1742" s="19"/>
    </row>
    <row r="1743" spans="5:16" ht="15.75">
      <c r="E1743" s="19"/>
      <c r="F1743" s="19"/>
      <c r="G1743" s="19"/>
      <c r="H1743" s="19"/>
      <c r="I1743" s="19"/>
      <c r="J1743" s="19"/>
      <c r="K1743" s="19"/>
      <c r="L1743" s="19"/>
      <c r="M1743" s="19"/>
      <c r="N1743" s="19"/>
      <c r="O1743" s="19"/>
      <c r="P1743" s="19"/>
    </row>
    <row r="1744" spans="5:16" ht="15.75">
      <c r="E1744" s="19"/>
      <c r="F1744" s="19"/>
      <c r="G1744" s="19"/>
      <c r="H1744" s="19"/>
      <c r="I1744" s="19"/>
      <c r="J1744" s="19"/>
      <c r="K1744" s="19"/>
      <c r="L1744" s="19"/>
      <c r="M1744" s="19"/>
      <c r="N1744" s="19"/>
      <c r="O1744" s="19"/>
      <c r="P1744" s="19"/>
    </row>
    <row r="1745" spans="5:16" ht="15.75">
      <c r="E1745" s="19"/>
      <c r="F1745" s="19"/>
      <c r="G1745" s="19"/>
      <c r="H1745" s="19"/>
      <c r="I1745" s="19"/>
      <c r="J1745" s="19"/>
      <c r="K1745" s="19"/>
      <c r="L1745" s="19"/>
      <c r="M1745" s="19"/>
      <c r="N1745" s="19"/>
      <c r="O1745" s="19"/>
      <c r="P1745" s="19"/>
    </row>
    <row r="1746" spans="5:16" ht="15.75">
      <c r="E1746" s="19"/>
      <c r="F1746" s="19"/>
      <c r="G1746" s="19"/>
      <c r="H1746" s="19"/>
      <c r="I1746" s="19"/>
      <c r="J1746" s="19"/>
      <c r="K1746" s="19"/>
      <c r="L1746" s="19"/>
      <c r="M1746" s="19"/>
      <c r="N1746" s="19"/>
      <c r="O1746" s="19"/>
      <c r="P1746" s="19"/>
    </row>
    <row r="1747" spans="5:16" ht="15.75">
      <c r="E1747" s="19"/>
      <c r="F1747" s="19"/>
      <c r="G1747" s="19"/>
      <c r="H1747" s="19"/>
      <c r="I1747" s="19"/>
      <c r="J1747" s="19"/>
      <c r="K1747" s="19"/>
      <c r="L1747" s="19"/>
      <c r="M1747" s="19"/>
      <c r="N1747" s="19"/>
      <c r="O1747" s="19"/>
      <c r="P1747" s="19"/>
    </row>
    <row r="1748" spans="5:16" ht="15.75">
      <c r="E1748" s="19"/>
      <c r="F1748" s="19"/>
      <c r="G1748" s="19"/>
      <c r="H1748" s="19"/>
      <c r="I1748" s="19"/>
      <c r="J1748" s="19"/>
      <c r="K1748" s="19"/>
      <c r="L1748" s="19"/>
      <c r="M1748" s="19"/>
      <c r="N1748" s="19"/>
      <c r="O1748" s="19"/>
      <c r="P1748" s="19"/>
    </row>
    <row r="1749" spans="5:16" ht="15.75">
      <c r="E1749" s="19"/>
      <c r="F1749" s="19"/>
      <c r="G1749" s="19"/>
      <c r="H1749" s="19"/>
      <c r="I1749" s="19"/>
      <c r="J1749" s="19"/>
      <c r="K1749" s="19"/>
      <c r="L1749" s="19"/>
      <c r="M1749" s="19"/>
      <c r="N1749" s="19"/>
      <c r="O1749" s="19"/>
      <c r="P1749" s="19"/>
    </row>
    <row r="1750" spans="5:16" ht="15.75">
      <c r="E1750" s="19"/>
      <c r="F1750" s="19"/>
      <c r="G1750" s="19"/>
      <c r="H1750" s="19"/>
      <c r="I1750" s="19"/>
      <c r="J1750" s="19"/>
      <c r="K1750" s="19"/>
      <c r="L1750" s="19"/>
      <c r="M1750" s="19"/>
      <c r="N1750" s="19"/>
      <c r="O1750" s="19"/>
      <c r="P1750" s="19"/>
    </row>
    <row r="1751" spans="5:16" ht="15.75">
      <c r="E1751" s="19"/>
      <c r="F1751" s="19"/>
      <c r="G1751" s="19"/>
      <c r="H1751" s="19"/>
      <c r="I1751" s="19"/>
      <c r="J1751" s="19"/>
      <c r="K1751" s="19"/>
      <c r="L1751" s="19"/>
      <c r="M1751" s="19"/>
      <c r="N1751" s="19"/>
      <c r="O1751" s="19"/>
      <c r="P1751" s="19"/>
    </row>
    <row r="1752" spans="5:16" ht="15.75">
      <c r="E1752" s="19"/>
      <c r="F1752" s="19"/>
      <c r="G1752" s="19"/>
      <c r="H1752" s="19"/>
      <c r="I1752" s="19"/>
      <c r="J1752" s="19"/>
      <c r="K1752" s="19"/>
      <c r="L1752" s="19"/>
      <c r="M1752" s="19"/>
      <c r="N1752" s="19"/>
      <c r="O1752" s="19"/>
      <c r="P1752" s="19"/>
    </row>
    <row r="1753" spans="5:16" ht="15.75">
      <c r="E1753" s="19"/>
      <c r="F1753" s="19"/>
      <c r="G1753" s="19"/>
      <c r="H1753" s="19"/>
      <c r="I1753" s="19"/>
      <c r="J1753" s="19"/>
      <c r="K1753" s="19"/>
      <c r="L1753" s="19"/>
      <c r="M1753" s="19"/>
      <c r="N1753" s="19"/>
      <c r="O1753" s="19"/>
      <c r="P1753" s="19"/>
    </row>
    <row r="1754" spans="5:16" ht="15.75">
      <c r="E1754" s="19"/>
      <c r="F1754" s="19"/>
      <c r="G1754" s="19"/>
      <c r="H1754" s="19"/>
      <c r="I1754" s="19"/>
      <c r="J1754" s="19"/>
      <c r="K1754" s="19"/>
      <c r="L1754" s="19"/>
      <c r="M1754" s="19"/>
      <c r="N1754" s="19"/>
      <c r="O1754" s="19"/>
      <c r="P1754" s="19"/>
    </row>
    <row r="1755" spans="5:16" ht="15.75">
      <c r="E1755" s="19"/>
      <c r="F1755" s="19"/>
      <c r="G1755" s="19"/>
      <c r="H1755" s="19"/>
      <c r="I1755" s="19"/>
      <c r="J1755" s="19"/>
      <c r="K1755" s="19"/>
      <c r="L1755" s="19"/>
      <c r="M1755" s="19"/>
      <c r="N1755" s="19"/>
      <c r="O1755" s="19"/>
      <c r="P1755" s="19"/>
    </row>
    <row r="1756" spans="5:16" ht="15.75">
      <c r="E1756" s="19"/>
      <c r="F1756" s="19"/>
      <c r="G1756" s="19"/>
      <c r="H1756" s="19"/>
      <c r="I1756" s="19"/>
      <c r="J1756" s="19"/>
      <c r="K1756" s="19"/>
      <c r="L1756" s="19"/>
      <c r="M1756" s="19"/>
      <c r="N1756" s="19"/>
      <c r="O1756" s="19"/>
      <c r="P1756" s="19"/>
    </row>
    <row r="1757" spans="5:16" ht="15.75">
      <c r="E1757" s="19"/>
      <c r="F1757" s="19"/>
      <c r="G1757" s="19"/>
      <c r="H1757" s="19"/>
      <c r="I1757" s="19"/>
      <c r="J1757" s="19"/>
      <c r="K1757" s="19"/>
      <c r="L1757" s="19"/>
      <c r="M1757" s="19"/>
      <c r="N1757" s="19"/>
      <c r="O1757" s="19"/>
      <c r="P1757" s="19"/>
    </row>
    <row r="1758" spans="5:16" ht="15.75">
      <c r="E1758" s="19"/>
      <c r="F1758" s="19"/>
      <c r="G1758" s="19"/>
      <c r="H1758" s="19"/>
      <c r="I1758" s="19"/>
      <c r="J1758" s="19"/>
      <c r="K1758" s="19"/>
      <c r="L1758" s="19"/>
      <c r="M1758" s="19"/>
      <c r="N1758" s="19"/>
      <c r="O1758" s="19"/>
      <c r="P1758" s="19"/>
    </row>
    <row r="1759" spans="5:16" ht="15.75">
      <c r="E1759" s="19"/>
      <c r="F1759" s="19"/>
      <c r="G1759" s="19"/>
      <c r="H1759" s="19"/>
      <c r="I1759" s="19"/>
      <c r="J1759" s="19"/>
      <c r="K1759" s="19"/>
      <c r="L1759" s="19"/>
      <c r="M1759" s="19"/>
      <c r="N1759" s="19"/>
      <c r="O1759" s="19"/>
      <c r="P1759" s="19"/>
    </row>
    <row r="1760" spans="5:16" ht="15.75">
      <c r="E1760" s="19"/>
      <c r="F1760" s="19"/>
      <c r="G1760" s="19"/>
      <c r="H1760" s="19"/>
      <c r="I1760" s="19"/>
      <c r="J1760" s="19"/>
      <c r="K1760" s="19"/>
      <c r="L1760" s="19"/>
      <c r="M1760" s="19"/>
      <c r="N1760" s="19"/>
      <c r="O1760" s="19"/>
      <c r="P1760" s="19"/>
    </row>
    <row r="1761" spans="5:16" ht="15.75">
      <c r="E1761" s="19"/>
      <c r="F1761" s="19"/>
      <c r="G1761" s="19"/>
      <c r="H1761" s="19"/>
      <c r="I1761" s="19"/>
      <c r="J1761" s="19"/>
      <c r="K1761" s="19"/>
      <c r="L1761" s="19"/>
      <c r="M1761" s="19"/>
      <c r="N1761" s="19"/>
      <c r="O1761" s="19"/>
      <c r="P1761" s="19"/>
    </row>
    <row r="1762" spans="5:16" ht="15.75">
      <c r="E1762" s="19"/>
      <c r="F1762" s="19"/>
      <c r="G1762" s="19"/>
      <c r="H1762" s="19"/>
      <c r="I1762" s="19"/>
      <c r="J1762" s="19"/>
      <c r="K1762" s="19"/>
      <c r="L1762" s="19"/>
      <c r="M1762" s="19"/>
      <c r="N1762" s="19"/>
      <c r="O1762" s="19"/>
      <c r="P1762" s="19"/>
    </row>
    <row r="1763" spans="5:16" ht="15.75">
      <c r="E1763" s="19"/>
      <c r="F1763" s="19"/>
      <c r="G1763" s="19"/>
      <c r="H1763" s="19"/>
      <c r="I1763" s="19"/>
      <c r="J1763" s="19"/>
      <c r="K1763" s="19"/>
      <c r="L1763" s="19"/>
      <c r="M1763" s="19"/>
      <c r="N1763" s="19"/>
      <c r="O1763" s="19"/>
      <c r="P1763" s="19"/>
    </row>
    <row r="1764" spans="5:16" ht="15.75">
      <c r="E1764" s="19"/>
      <c r="F1764" s="19"/>
      <c r="G1764" s="19"/>
      <c r="H1764" s="19"/>
      <c r="I1764" s="19"/>
      <c r="J1764" s="19"/>
      <c r="K1764" s="19"/>
      <c r="L1764" s="19"/>
      <c r="M1764" s="19"/>
      <c r="N1764" s="19"/>
      <c r="O1764" s="19"/>
      <c r="P1764" s="19"/>
    </row>
    <row r="1765" spans="5:16" ht="15.75">
      <c r="E1765" s="19"/>
      <c r="F1765" s="19"/>
      <c r="G1765" s="19"/>
      <c r="H1765" s="19"/>
      <c r="I1765" s="19"/>
      <c r="J1765" s="19"/>
      <c r="K1765" s="19"/>
      <c r="L1765" s="19"/>
      <c r="M1765" s="19"/>
      <c r="N1765" s="19"/>
      <c r="O1765" s="19"/>
      <c r="P1765" s="19"/>
    </row>
    <row r="1766" spans="5:16" ht="15.75">
      <c r="E1766" s="19"/>
      <c r="F1766" s="19"/>
      <c r="G1766" s="19"/>
      <c r="H1766" s="19"/>
      <c r="I1766" s="19"/>
      <c r="J1766" s="19"/>
      <c r="K1766" s="19"/>
      <c r="L1766" s="19"/>
      <c r="M1766" s="19"/>
      <c r="N1766" s="19"/>
      <c r="O1766" s="19"/>
      <c r="P1766" s="19"/>
    </row>
    <row r="1767" spans="5:16" ht="15.75">
      <c r="E1767" s="19"/>
      <c r="F1767" s="19"/>
      <c r="G1767" s="19"/>
      <c r="H1767" s="19"/>
      <c r="I1767" s="19"/>
      <c r="J1767" s="19"/>
      <c r="K1767" s="19"/>
      <c r="L1767" s="19"/>
      <c r="M1767" s="19"/>
      <c r="N1767" s="19"/>
      <c r="O1767" s="19"/>
      <c r="P1767" s="19"/>
    </row>
    <row r="1768" spans="5:16" ht="15.75">
      <c r="E1768" s="19"/>
      <c r="F1768" s="19"/>
      <c r="G1768" s="19"/>
      <c r="H1768" s="19"/>
      <c r="I1768" s="19"/>
      <c r="J1768" s="19"/>
      <c r="K1768" s="19"/>
      <c r="L1768" s="19"/>
      <c r="M1768" s="19"/>
      <c r="N1768" s="19"/>
      <c r="O1768" s="19"/>
      <c r="P1768" s="19"/>
    </row>
    <row r="1769" spans="5:16" ht="15.75">
      <c r="E1769" s="19"/>
      <c r="F1769" s="19"/>
      <c r="G1769" s="19"/>
      <c r="H1769" s="19"/>
      <c r="I1769" s="19"/>
      <c r="J1769" s="19"/>
      <c r="K1769" s="19"/>
      <c r="L1769" s="19"/>
      <c r="M1769" s="19"/>
      <c r="N1769" s="19"/>
      <c r="O1769" s="19"/>
      <c r="P1769" s="19"/>
    </row>
    <row r="1770" spans="5:16" ht="15.75">
      <c r="E1770" s="19"/>
      <c r="F1770" s="19"/>
      <c r="G1770" s="19"/>
      <c r="H1770" s="19"/>
      <c r="I1770" s="19"/>
      <c r="J1770" s="19"/>
      <c r="K1770" s="19"/>
      <c r="L1770" s="19"/>
      <c r="M1770" s="19"/>
      <c r="N1770" s="19"/>
      <c r="O1770" s="19"/>
      <c r="P1770" s="19"/>
    </row>
    <row r="1771" spans="5:16" ht="15.75">
      <c r="E1771" s="19"/>
      <c r="F1771" s="19"/>
      <c r="G1771" s="19"/>
      <c r="H1771" s="19"/>
      <c r="I1771" s="19"/>
      <c r="J1771" s="19"/>
      <c r="K1771" s="19"/>
      <c r="L1771" s="19"/>
      <c r="M1771" s="19"/>
      <c r="N1771" s="19"/>
      <c r="O1771" s="19"/>
      <c r="P1771" s="19"/>
    </row>
    <row r="1772" spans="5:16" ht="15.75">
      <c r="E1772" s="19"/>
      <c r="F1772" s="19"/>
      <c r="G1772" s="19"/>
      <c r="H1772" s="19"/>
      <c r="I1772" s="19"/>
      <c r="J1772" s="19"/>
      <c r="K1772" s="19"/>
      <c r="L1772" s="19"/>
      <c r="M1772" s="19"/>
      <c r="N1772" s="19"/>
      <c r="O1772" s="19"/>
      <c r="P1772" s="19"/>
    </row>
    <row r="1773" spans="5:16" ht="15.75">
      <c r="E1773" s="19"/>
      <c r="F1773" s="19"/>
      <c r="G1773" s="19"/>
      <c r="H1773" s="19"/>
      <c r="I1773" s="19"/>
      <c r="J1773" s="19"/>
      <c r="K1773" s="19"/>
      <c r="L1773" s="19"/>
      <c r="M1773" s="19"/>
      <c r="N1773" s="19"/>
      <c r="O1773" s="19"/>
      <c r="P1773" s="19"/>
    </row>
    <row r="1774" spans="5:16" ht="15.75">
      <c r="E1774" s="19"/>
      <c r="F1774" s="19"/>
      <c r="G1774" s="19"/>
      <c r="H1774" s="19"/>
      <c r="I1774" s="19"/>
      <c r="J1774" s="19"/>
      <c r="K1774" s="19"/>
      <c r="L1774" s="19"/>
      <c r="M1774" s="19"/>
      <c r="N1774" s="19"/>
      <c r="O1774" s="19"/>
      <c r="P1774" s="19"/>
    </row>
    <row r="1775" spans="5:16" ht="15.75">
      <c r="E1775" s="19"/>
      <c r="F1775" s="19"/>
      <c r="G1775" s="19"/>
      <c r="H1775" s="19"/>
      <c r="I1775" s="19"/>
      <c r="J1775" s="19"/>
      <c r="K1775" s="19"/>
      <c r="L1775" s="19"/>
      <c r="M1775" s="19"/>
      <c r="N1775" s="19"/>
      <c r="O1775" s="19"/>
      <c r="P1775" s="19"/>
    </row>
    <row r="1776" spans="5:16" ht="15.75">
      <c r="E1776" s="19"/>
      <c r="F1776" s="19"/>
      <c r="G1776" s="19"/>
      <c r="H1776" s="19"/>
      <c r="I1776" s="19"/>
      <c r="J1776" s="19"/>
      <c r="K1776" s="19"/>
      <c r="L1776" s="19"/>
      <c r="M1776" s="19"/>
      <c r="N1776" s="19"/>
      <c r="O1776" s="19"/>
      <c r="P1776" s="19"/>
    </row>
    <row r="1777" spans="5:16" ht="15.75">
      <c r="E1777" s="19"/>
      <c r="F1777" s="19"/>
      <c r="G1777" s="19"/>
      <c r="H1777" s="19"/>
      <c r="I1777" s="19"/>
      <c r="J1777" s="19"/>
      <c r="K1777" s="19"/>
      <c r="L1777" s="19"/>
      <c r="M1777" s="19"/>
      <c r="N1777" s="19"/>
      <c r="O1777" s="19"/>
      <c r="P1777" s="19"/>
    </row>
    <row r="1778" spans="5:16" ht="15.75">
      <c r="E1778" s="19"/>
      <c r="F1778" s="19"/>
      <c r="G1778" s="19"/>
      <c r="H1778" s="19"/>
      <c r="I1778" s="19"/>
      <c r="J1778" s="19"/>
      <c r="K1778" s="19"/>
      <c r="L1778" s="19"/>
      <c r="M1778" s="19"/>
      <c r="N1778" s="19"/>
      <c r="O1778" s="19"/>
      <c r="P1778" s="19"/>
    </row>
    <row r="1779" spans="5:16" ht="15.75">
      <c r="E1779" s="19"/>
      <c r="F1779" s="19"/>
      <c r="G1779" s="19"/>
      <c r="H1779" s="19"/>
      <c r="I1779" s="19"/>
      <c r="J1779" s="19"/>
      <c r="K1779" s="19"/>
      <c r="L1779" s="19"/>
      <c r="M1779" s="19"/>
      <c r="N1779" s="19"/>
      <c r="O1779" s="19"/>
      <c r="P1779" s="19"/>
    </row>
    <row r="1780" spans="5:16" ht="15.75">
      <c r="E1780" s="19"/>
      <c r="F1780" s="19"/>
      <c r="G1780" s="19"/>
      <c r="H1780" s="19"/>
      <c r="I1780" s="19"/>
      <c r="J1780" s="19"/>
      <c r="K1780" s="19"/>
      <c r="L1780" s="19"/>
      <c r="M1780" s="19"/>
      <c r="N1780" s="19"/>
      <c r="O1780" s="19"/>
      <c r="P1780" s="19"/>
    </row>
    <row r="1781" spans="5:16" ht="15.75">
      <c r="E1781" s="19"/>
      <c r="F1781" s="19"/>
      <c r="G1781" s="19"/>
      <c r="H1781" s="19"/>
      <c r="I1781" s="19"/>
      <c r="J1781" s="19"/>
      <c r="K1781" s="19"/>
      <c r="L1781" s="19"/>
      <c r="M1781" s="19"/>
      <c r="N1781" s="19"/>
      <c r="O1781" s="19"/>
      <c r="P1781" s="19"/>
    </row>
    <row r="1782" spans="5:16" ht="15.75">
      <c r="E1782" s="19"/>
      <c r="F1782" s="19"/>
      <c r="G1782" s="19"/>
      <c r="H1782" s="19"/>
      <c r="I1782" s="19"/>
      <c r="J1782" s="19"/>
      <c r="K1782" s="19"/>
      <c r="L1782" s="19"/>
      <c r="M1782" s="19"/>
      <c r="N1782" s="19"/>
      <c r="O1782" s="19"/>
      <c r="P1782" s="19"/>
    </row>
    <row r="1783" spans="5:16" ht="15.75">
      <c r="E1783" s="19"/>
      <c r="F1783" s="19"/>
      <c r="G1783" s="19"/>
      <c r="H1783" s="19"/>
      <c r="I1783" s="19"/>
      <c r="J1783" s="19"/>
      <c r="K1783" s="19"/>
      <c r="L1783" s="19"/>
      <c r="M1783" s="19"/>
      <c r="N1783" s="19"/>
      <c r="O1783" s="19"/>
      <c r="P1783" s="19"/>
    </row>
    <row r="1784" spans="5:16" ht="15.75">
      <c r="E1784" s="19"/>
      <c r="F1784" s="19"/>
      <c r="G1784" s="19"/>
      <c r="H1784" s="19"/>
      <c r="I1784" s="19"/>
      <c r="J1784" s="19"/>
      <c r="K1784" s="19"/>
      <c r="L1784" s="19"/>
      <c r="M1784" s="19"/>
      <c r="N1784" s="19"/>
      <c r="O1784" s="19"/>
      <c r="P1784" s="19"/>
    </row>
    <row r="1785" spans="5:16" ht="15.75">
      <c r="E1785" s="19"/>
      <c r="F1785" s="19"/>
      <c r="G1785" s="19"/>
      <c r="H1785" s="19"/>
      <c r="I1785" s="19"/>
      <c r="J1785" s="19"/>
      <c r="K1785" s="19"/>
      <c r="L1785" s="19"/>
      <c r="M1785" s="19"/>
      <c r="N1785" s="19"/>
      <c r="O1785" s="19"/>
      <c r="P1785" s="19"/>
    </row>
    <row r="1786" spans="5:16" ht="15.75">
      <c r="E1786" s="19"/>
      <c r="F1786" s="19"/>
      <c r="G1786" s="19"/>
      <c r="H1786" s="19"/>
      <c r="I1786" s="19"/>
      <c r="J1786" s="19"/>
      <c r="K1786" s="19"/>
      <c r="L1786" s="19"/>
      <c r="M1786" s="19"/>
      <c r="N1786" s="19"/>
      <c r="O1786" s="19"/>
      <c r="P1786" s="19"/>
    </row>
    <row r="1787" spans="5:16" ht="15.75">
      <c r="E1787" s="19"/>
      <c r="F1787" s="19"/>
      <c r="G1787" s="19"/>
      <c r="H1787" s="19"/>
      <c r="I1787" s="19"/>
      <c r="J1787" s="19"/>
      <c r="K1787" s="19"/>
      <c r="L1787" s="19"/>
      <c r="M1787" s="19"/>
      <c r="N1787" s="19"/>
      <c r="O1787" s="19"/>
      <c r="P1787" s="19"/>
    </row>
    <row r="1788" spans="5:16" ht="15.75">
      <c r="E1788" s="19"/>
      <c r="F1788" s="19"/>
      <c r="G1788" s="19"/>
      <c r="H1788" s="19"/>
      <c r="I1788" s="19"/>
      <c r="J1788" s="19"/>
      <c r="K1788" s="19"/>
      <c r="L1788" s="19"/>
      <c r="M1788" s="19"/>
      <c r="N1788" s="19"/>
      <c r="O1788" s="19"/>
      <c r="P1788" s="19"/>
    </row>
    <row r="1789" spans="5:16" ht="15.75">
      <c r="E1789" s="19"/>
      <c r="F1789" s="19"/>
      <c r="G1789" s="19"/>
      <c r="H1789" s="19"/>
      <c r="I1789" s="19"/>
      <c r="J1789" s="19"/>
      <c r="K1789" s="19"/>
      <c r="L1789" s="19"/>
      <c r="M1789" s="19"/>
      <c r="N1789" s="19"/>
      <c r="O1789" s="19"/>
      <c r="P1789" s="19"/>
    </row>
    <row r="1790" spans="5:16" ht="15.75">
      <c r="E1790" s="19"/>
      <c r="F1790" s="19"/>
      <c r="G1790" s="19"/>
      <c r="H1790" s="19"/>
      <c r="I1790" s="19"/>
      <c r="J1790" s="19"/>
      <c r="K1790" s="19"/>
      <c r="L1790" s="19"/>
      <c r="M1790" s="19"/>
      <c r="N1790" s="19"/>
      <c r="O1790" s="19"/>
      <c r="P1790" s="19"/>
    </row>
    <row r="1791" spans="5:16" ht="15.75">
      <c r="E1791" s="19"/>
      <c r="F1791" s="19"/>
      <c r="G1791" s="19"/>
      <c r="H1791" s="19"/>
      <c r="I1791" s="19"/>
      <c r="J1791" s="19"/>
      <c r="K1791" s="19"/>
      <c r="L1791" s="19"/>
      <c r="M1791" s="19"/>
      <c r="N1791" s="19"/>
      <c r="O1791" s="19"/>
      <c r="P1791" s="19"/>
    </row>
    <row r="1792" spans="5:16" ht="15.75">
      <c r="E1792" s="19"/>
      <c r="F1792" s="19"/>
      <c r="G1792" s="19"/>
      <c r="H1792" s="19"/>
      <c r="I1792" s="19"/>
      <c r="J1792" s="19"/>
      <c r="K1792" s="19"/>
      <c r="L1792" s="19"/>
      <c r="M1792" s="19"/>
      <c r="N1792" s="19"/>
      <c r="O1792" s="19"/>
      <c r="P1792" s="19"/>
    </row>
    <row r="1793" spans="5:16" ht="15.75">
      <c r="E1793" s="19"/>
      <c r="F1793" s="19"/>
      <c r="G1793" s="19"/>
      <c r="H1793" s="19"/>
      <c r="I1793" s="19"/>
      <c r="J1793" s="19"/>
      <c r="K1793" s="19"/>
      <c r="L1793" s="19"/>
      <c r="M1793" s="19"/>
      <c r="N1793" s="19"/>
      <c r="O1793" s="19"/>
      <c r="P1793" s="19"/>
    </row>
    <row r="1794" spans="5:16" ht="15.75">
      <c r="E1794" s="19"/>
      <c r="F1794" s="19"/>
      <c r="G1794" s="19"/>
      <c r="H1794" s="19"/>
      <c r="I1794" s="19"/>
      <c r="J1794" s="19"/>
      <c r="K1794" s="19"/>
      <c r="L1794" s="19"/>
      <c r="M1794" s="19"/>
      <c r="N1794" s="19"/>
      <c r="O1794" s="19"/>
      <c r="P1794" s="19"/>
    </row>
    <row r="1795" spans="5:16" ht="15.75">
      <c r="E1795" s="19"/>
      <c r="F1795" s="19"/>
      <c r="G1795" s="19"/>
      <c r="H1795" s="19"/>
      <c r="I1795" s="19"/>
      <c r="J1795" s="19"/>
      <c r="K1795" s="19"/>
      <c r="L1795" s="19"/>
      <c r="M1795" s="19"/>
      <c r="N1795" s="19"/>
      <c r="O1795" s="19"/>
      <c r="P1795" s="19"/>
    </row>
    <row r="1796" spans="5:16" ht="15.75">
      <c r="E1796" s="19"/>
      <c r="F1796" s="19"/>
      <c r="G1796" s="19"/>
      <c r="H1796" s="19"/>
      <c r="I1796" s="19"/>
      <c r="J1796" s="19"/>
      <c r="K1796" s="19"/>
      <c r="L1796" s="19"/>
      <c r="M1796" s="19"/>
      <c r="N1796" s="19"/>
      <c r="O1796" s="19"/>
      <c r="P1796" s="19"/>
    </row>
    <row r="1797" spans="5:16" ht="15.75">
      <c r="E1797" s="19"/>
      <c r="F1797" s="19"/>
      <c r="G1797" s="19"/>
      <c r="H1797" s="19"/>
      <c r="I1797" s="19"/>
      <c r="J1797" s="19"/>
      <c r="K1797" s="19"/>
      <c r="L1797" s="19"/>
      <c r="M1797" s="19"/>
      <c r="N1797" s="19"/>
      <c r="O1797" s="19"/>
      <c r="P1797" s="19"/>
    </row>
    <row r="1798" spans="5:16" ht="15.75">
      <c r="E1798" s="19"/>
      <c r="F1798" s="19"/>
      <c r="G1798" s="19"/>
      <c r="H1798" s="19"/>
      <c r="I1798" s="19"/>
      <c r="J1798" s="19"/>
      <c r="K1798" s="19"/>
      <c r="L1798" s="19"/>
      <c r="M1798" s="19"/>
      <c r="N1798" s="19"/>
      <c r="O1798" s="19"/>
      <c r="P1798" s="19"/>
    </row>
    <row r="1799" spans="5:16" ht="15.75">
      <c r="E1799" s="19"/>
      <c r="F1799" s="19"/>
      <c r="G1799" s="19"/>
      <c r="H1799" s="19"/>
      <c r="I1799" s="19"/>
      <c r="J1799" s="19"/>
      <c r="K1799" s="19"/>
      <c r="L1799" s="19"/>
      <c r="M1799" s="19"/>
      <c r="N1799" s="19"/>
      <c r="O1799" s="19"/>
      <c r="P1799" s="19"/>
    </row>
    <row r="1800" spans="5:16" ht="15.75">
      <c r="E1800" s="19"/>
      <c r="F1800" s="19"/>
      <c r="G1800" s="19"/>
      <c r="H1800" s="19"/>
      <c r="I1800" s="19"/>
      <c r="J1800" s="19"/>
      <c r="K1800" s="19"/>
      <c r="L1800" s="19"/>
      <c r="M1800" s="19"/>
      <c r="N1800" s="19"/>
      <c r="O1800" s="19"/>
      <c r="P1800" s="19"/>
    </row>
    <row r="1801" spans="5:16" ht="15.75">
      <c r="E1801" s="19"/>
      <c r="F1801" s="19"/>
      <c r="G1801" s="19"/>
      <c r="H1801" s="19"/>
      <c r="I1801" s="19"/>
      <c r="J1801" s="19"/>
      <c r="K1801" s="19"/>
      <c r="L1801" s="19"/>
      <c r="M1801" s="19"/>
      <c r="N1801" s="19"/>
      <c r="O1801" s="19"/>
      <c r="P1801" s="19"/>
    </row>
    <row r="1802" spans="5:16" ht="15.75">
      <c r="E1802" s="19"/>
      <c r="F1802" s="19"/>
      <c r="G1802" s="19"/>
      <c r="H1802" s="19"/>
      <c r="I1802" s="19"/>
      <c r="J1802" s="19"/>
      <c r="K1802" s="19"/>
      <c r="L1802" s="19"/>
      <c r="M1802" s="19"/>
      <c r="N1802" s="19"/>
      <c r="O1802" s="19"/>
      <c r="P1802" s="19"/>
    </row>
    <row r="1803" spans="5:16" ht="15.75">
      <c r="E1803" s="19"/>
      <c r="F1803" s="19"/>
      <c r="G1803" s="19"/>
      <c r="H1803" s="19"/>
      <c r="I1803" s="19"/>
      <c r="J1803" s="19"/>
      <c r="K1803" s="19"/>
      <c r="L1803" s="19"/>
      <c r="M1803" s="19"/>
      <c r="N1803" s="19"/>
      <c r="O1803" s="19"/>
      <c r="P1803" s="19"/>
    </row>
    <row r="1804" spans="5:16" ht="15.75">
      <c r="E1804" s="19"/>
      <c r="F1804" s="19"/>
      <c r="G1804" s="19"/>
      <c r="H1804" s="19"/>
      <c r="I1804" s="19"/>
      <c r="J1804" s="19"/>
      <c r="K1804" s="19"/>
      <c r="L1804" s="19"/>
      <c r="M1804" s="19"/>
      <c r="N1804" s="19"/>
      <c r="O1804" s="19"/>
      <c r="P1804" s="19"/>
    </row>
    <row r="1805" spans="5:16" ht="15.75">
      <c r="E1805" s="19"/>
      <c r="F1805" s="19"/>
      <c r="G1805" s="19"/>
      <c r="H1805" s="19"/>
      <c r="I1805" s="19"/>
      <c r="J1805" s="19"/>
      <c r="K1805" s="19"/>
      <c r="L1805" s="19"/>
      <c r="M1805" s="19"/>
      <c r="N1805" s="19"/>
      <c r="O1805" s="19"/>
      <c r="P1805" s="19"/>
    </row>
    <row r="1806" spans="5:16" ht="15.75">
      <c r="E1806" s="19"/>
      <c r="F1806" s="19"/>
      <c r="G1806" s="19"/>
      <c r="H1806" s="19"/>
      <c r="I1806" s="19"/>
      <c r="J1806" s="19"/>
      <c r="K1806" s="19"/>
      <c r="L1806" s="19"/>
      <c r="M1806" s="19"/>
      <c r="N1806" s="19"/>
      <c r="O1806" s="19"/>
      <c r="P1806" s="19"/>
    </row>
    <row r="1807" spans="5:16" ht="15.75">
      <c r="E1807" s="19"/>
      <c r="F1807" s="19"/>
      <c r="G1807" s="19"/>
      <c r="H1807" s="19"/>
      <c r="I1807" s="19"/>
      <c r="J1807" s="19"/>
      <c r="K1807" s="19"/>
      <c r="L1807" s="19"/>
      <c r="M1807" s="19"/>
      <c r="N1807" s="19"/>
      <c r="O1807" s="19"/>
      <c r="P1807" s="19"/>
    </row>
    <row r="1808" spans="5:16" ht="15.75">
      <c r="E1808" s="19"/>
      <c r="F1808" s="19"/>
      <c r="G1808" s="19"/>
      <c r="H1808" s="19"/>
      <c r="I1808" s="19"/>
      <c r="J1808" s="19"/>
      <c r="K1808" s="19"/>
      <c r="L1808" s="19"/>
      <c r="M1808" s="19"/>
      <c r="N1808" s="19"/>
      <c r="O1808" s="19"/>
      <c r="P1808" s="19"/>
    </row>
    <row r="1809" spans="5:16" ht="15.75">
      <c r="E1809" s="19"/>
      <c r="F1809" s="19"/>
      <c r="G1809" s="19"/>
      <c r="H1809" s="19"/>
      <c r="I1809" s="19"/>
      <c r="J1809" s="19"/>
      <c r="K1809" s="19"/>
      <c r="L1809" s="19"/>
      <c r="M1809" s="19"/>
      <c r="N1809" s="19"/>
      <c r="O1809" s="19"/>
      <c r="P1809" s="19"/>
    </row>
    <row r="1810" spans="5:16" ht="15.75">
      <c r="E1810" s="19"/>
      <c r="F1810" s="19"/>
      <c r="G1810" s="19"/>
      <c r="H1810" s="19"/>
      <c r="I1810" s="19"/>
      <c r="J1810" s="19"/>
      <c r="K1810" s="19"/>
      <c r="L1810" s="19"/>
      <c r="M1810" s="19"/>
      <c r="N1810" s="19"/>
      <c r="O1810" s="19"/>
      <c r="P1810" s="19"/>
    </row>
    <row r="1811" spans="5:16" ht="15.75">
      <c r="E1811" s="19"/>
      <c r="F1811" s="19"/>
      <c r="G1811" s="19"/>
      <c r="H1811" s="19"/>
      <c r="I1811" s="19"/>
      <c r="J1811" s="19"/>
      <c r="K1811" s="19"/>
      <c r="L1811" s="19"/>
      <c r="M1811" s="19"/>
      <c r="N1811" s="19"/>
      <c r="O1811" s="19"/>
      <c r="P1811" s="19"/>
    </row>
    <row r="1812" spans="5:16" ht="15.75">
      <c r="E1812" s="19"/>
      <c r="F1812" s="19"/>
      <c r="G1812" s="19"/>
      <c r="H1812" s="19"/>
      <c r="I1812" s="19"/>
      <c r="J1812" s="19"/>
      <c r="K1812" s="19"/>
      <c r="L1812" s="19"/>
      <c r="M1812" s="19"/>
      <c r="N1812" s="19"/>
      <c r="O1812" s="19"/>
      <c r="P1812" s="19"/>
    </row>
    <row r="1813" spans="5:16" ht="15.75">
      <c r="E1813" s="19"/>
      <c r="F1813" s="19"/>
      <c r="G1813" s="19"/>
      <c r="H1813" s="19"/>
      <c r="I1813" s="19"/>
      <c r="J1813" s="19"/>
      <c r="K1813" s="19"/>
      <c r="L1813" s="19"/>
      <c r="M1813" s="19"/>
      <c r="N1813" s="19"/>
      <c r="O1813" s="19"/>
      <c r="P1813" s="19"/>
    </row>
    <row r="1814" spans="5:16" ht="15.75">
      <c r="E1814" s="19"/>
      <c r="F1814" s="19"/>
      <c r="G1814" s="19"/>
      <c r="H1814" s="19"/>
      <c r="I1814" s="19"/>
      <c r="J1814" s="19"/>
      <c r="K1814" s="19"/>
      <c r="L1814" s="19"/>
      <c r="M1814" s="19"/>
      <c r="N1814" s="19"/>
      <c r="O1814" s="19"/>
      <c r="P1814" s="19"/>
    </row>
    <row r="1815" spans="5:16" ht="15.75">
      <c r="E1815" s="19"/>
      <c r="F1815" s="19"/>
      <c r="G1815" s="19"/>
      <c r="H1815" s="19"/>
      <c r="I1815" s="19"/>
      <c r="J1815" s="19"/>
      <c r="K1815" s="19"/>
      <c r="L1815" s="19"/>
      <c r="M1815" s="19"/>
      <c r="N1815" s="19"/>
      <c r="O1815" s="19"/>
      <c r="P1815" s="19"/>
    </row>
    <row r="1816" spans="5:16" ht="15.75">
      <c r="E1816" s="19"/>
      <c r="F1816" s="19"/>
      <c r="G1816" s="19"/>
      <c r="H1816" s="19"/>
      <c r="I1816" s="19"/>
      <c r="J1816" s="19"/>
      <c r="K1816" s="19"/>
      <c r="L1816" s="19"/>
      <c r="M1816" s="19"/>
      <c r="N1816" s="19"/>
      <c r="O1816" s="19"/>
      <c r="P1816" s="19"/>
    </row>
    <row r="1817" spans="5:16" ht="15.75">
      <c r="E1817" s="19"/>
      <c r="F1817" s="19"/>
      <c r="G1817" s="19"/>
      <c r="H1817" s="19"/>
      <c r="I1817" s="19"/>
      <c r="J1817" s="19"/>
      <c r="K1817" s="19"/>
      <c r="L1817" s="19"/>
      <c r="M1817" s="19"/>
      <c r="N1817" s="19"/>
      <c r="O1817" s="19"/>
      <c r="P1817" s="19"/>
    </row>
    <row r="1818" spans="5:16" ht="15.75">
      <c r="E1818" s="19"/>
      <c r="F1818" s="19"/>
      <c r="G1818" s="19"/>
      <c r="H1818" s="19"/>
      <c r="I1818" s="19"/>
      <c r="J1818" s="19"/>
      <c r="K1818" s="19"/>
      <c r="L1818" s="19"/>
      <c r="M1818" s="19"/>
      <c r="N1818" s="19"/>
      <c r="O1818" s="19"/>
      <c r="P1818" s="19"/>
    </row>
    <row r="1819" spans="5:16" ht="15.75">
      <c r="E1819" s="19"/>
      <c r="F1819" s="19"/>
      <c r="G1819" s="19"/>
      <c r="H1819" s="19"/>
      <c r="I1819" s="19"/>
      <c r="J1819" s="19"/>
      <c r="K1819" s="19"/>
      <c r="L1819" s="19"/>
      <c r="M1819" s="19"/>
      <c r="N1819" s="19"/>
      <c r="O1819" s="19"/>
      <c r="P1819" s="19"/>
    </row>
    <row r="1820" spans="5:16" ht="15.75">
      <c r="E1820" s="19"/>
      <c r="F1820" s="19"/>
      <c r="G1820" s="19"/>
      <c r="H1820" s="19"/>
      <c r="I1820" s="19"/>
      <c r="J1820" s="19"/>
      <c r="K1820" s="19"/>
      <c r="L1820" s="19"/>
      <c r="M1820" s="19"/>
      <c r="N1820" s="19"/>
      <c r="O1820" s="19"/>
      <c r="P1820" s="19"/>
    </row>
    <row r="1821" spans="5:16" ht="15.75">
      <c r="E1821" s="19"/>
      <c r="F1821" s="19"/>
      <c r="G1821" s="19"/>
      <c r="H1821" s="19"/>
      <c r="I1821" s="19"/>
      <c r="J1821" s="19"/>
      <c r="K1821" s="19"/>
      <c r="L1821" s="19"/>
      <c r="M1821" s="19"/>
      <c r="N1821" s="19"/>
      <c r="O1821" s="19"/>
      <c r="P1821" s="19"/>
    </row>
    <row r="1822" spans="5:16" ht="15.75">
      <c r="E1822" s="19"/>
      <c r="F1822" s="19"/>
      <c r="G1822" s="19"/>
      <c r="H1822" s="19"/>
      <c r="I1822" s="19"/>
      <c r="J1822" s="19"/>
      <c r="K1822" s="19"/>
      <c r="L1822" s="19"/>
      <c r="M1822" s="19"/>
      <c r="N1822" s="19"/>
      <c r="O1822" s="19"/>
      <c r="P1822" s="19"/>
    </row>
    <row r="1823" spans="5:16" ht="15.75">
      <c r="E1823" s="19"/>
      <c r="F1823" s="19"/>
      <c r="G1823" s="19"/>
      <c r="H1823" s="19"/>
      <c r="I1823" s="19"/>
      <c r="J1823" s="19"/>
      <c r="K1823" s="19"/>
      <c r="L1823" s="19"/>
      <c r="M1823" s="19"/>
      <c r="N1823" s="19"/>
      <c r="O1823" s="19"/>
      <c r="P1823" s="19"/>
    </row>
    <row r="1824" spans="5:16" ht="15.75">
      <c r="E1824" s="19"/>
      <c r="F1824" s="19"/>
      <c r="G1824" s="19"/>
      <c r="H1824" s="19"/>
      <c r="I1824" s="19"/>
      <c r="J1824" s="19"/>
      <c r="K1824" s="19"/>
      <c r="L1824" s="19"/>
      <c r="M1824" s="19"/>
      <c r="N1824" s="19"/>
      <c r="O1824" s="19"/>
      <c r="P1824" s="19"/>
    </row>
    <row r="1825" spans="5:16" ht="15.75">
      <c r="E1825" s="19"/>
      <c r="F1825" s="19"/>
      <c r="G1825" s="19"/>
      <c r="H1825" s="19"/>
      <c r="I1825" s="19"/>
      <c r="J1825" s="19"/>
      <c r="K1825" s="19"/>
      <c r="L1825" s="19"/>
      <c r="M1825" s="19"/>
      <c r="N1825" s="19"/>
      <c r="O1825" s="19"/>
      <c r="P1825" s="19"/>
    </row>
    <row r="1826" spans="5:16" ht="15.75">
      <c r="E1826" s="19"/>
      <c r="F1826" s="19"/>
      <c r="G1826" s="19"/>
      <c r="H1826" s="19"/>
      <c r="I1826" s="19"/>
      <c r="J1826" s="19"/>
      <c r="K1826" s="19"/>
      <c r="L1826" s="19"/>
      <c r="M1826" s="19"/>
      <c r="N1826" s="19"/>
      <c r="O1826" s="19"/>
      <c r="P1826" s="19"/>
    </row>
    <row r="1827" spans="5:16" ht="15.75">
      <c r="E1827" s="19"/>
      <c r="F1827" s="19"/>
      <c r="G1827" s="19"/>
      <c r="H1827" s="19"/>
      <c r="I1827" s="19"/>
      <c r="J1827" s="19"/>
      <c r="K1827" s="19"/>
      <c r="L1827" s="19"/>
      <c r="M1827" s="19"/>
      <c r="N1827" s="19"/>
      <c r="O1827" s="19"/>
      <c r="P1827" s="19"/>
    </row>
    <row r="1828" spans="5:16" ht="15.75">
      <c r="E1828" s="19"/>
      <c r="F1828" s="19"/>
      <c r="G1828" s="19"/>
      <c r="H1828" s="19"/>
      <c r="I1828" s="19"/>
      <c r="J1828" s="19"/>
      <c r="K1828" s="19"/>
      <c r="L1828" s="19"/>
      <c r="M1828" s="19"/>
      <c r="N1828" s="19"/>
      <c r="O1828" s="19"/>
      <c r="P1828" s="19"/>
    </row>
    <row r="1829" spans="5:16" ht="15.75">
      <c r="E1829" s="19"/>
      <c r="F1829" s="19"/>
      <c r="G1829" s="19"/>
      <c r="H1829" s="19"/>
      <c r="I1829" s="19"/>
      <c r="J1829" s="19"/>
      <c r="K1829" s="19"/>
      <c r="L1829" s="19"/>
      <c r="M1829" s="19"/>
      <c r="N1829" s="19"/>
      <c r="O1829" s="19"/>
      <c r="P1829" s="19"/>
    </row>
    <row r="1830" spans="5:16" ht="15.75">
      <c r="E1830" s="19"/>
      <c r="F1830" s="19"/>
      <c r="G1830" s="19"/>
      <c r="H1830" s="19"/>
      <c r="I1830" s="19"/>
      <c r="J1830" s="19"/>
      <c r="K1830" s="19"/>
      <c r="L1830" s="19"/>
      <c r="M1830" s="19"/>
      <c r="N1830" s="19"/>
      <c r="O1830" s="19"/>
      <c r="P1830" s="19"/>
    </row>
    <row r="1831" spans="5:16" ht="15.75">
      <c r="E1831" s="19"/>
      <c r="F1831" s="19"/>
      <c r="G1831" s="19"/>
      <c r="H1831" s="19"/>
      <c r="I1831" s="19"/>
      <c r="J1831" s="19"/>
      <c r="K1831" s="19"/>
      <c r="L1831" s="19"/>
      <c r="M1831" s="19"/>
      <c r="N1831" s="19"/>
      <c r="O1831" s="19"/>
      <c r="P1831" s="19"/>
    </row>
    <row r="1832" spans="5:16" ht="15.75">
      <c r="E1832" s="19"/>
      <c r="F1832" s="19"/>
      <c r="G1832" s="19"/>
      <c r="H1832" s="19"/>
      <c r="I1832" s="19"/>
      <c r="J1832" s="19"/>
      <c r="K1832" s="19"/>
      <c r="L1832" s="19"/>
      <c r="M1832" s="19"/>
      <c r="N1832" s="19"/>
      <c r="O1832" s="19"/>
      <c r="P1832" s="19"/>
    </row>
    <row r="1833" spans="5:16" ht="15.75">
      <c r="E1833" s="19"/>
      <c r="F1833" s="19"/>
      <c r="G1833" s="19"/>
      <c r="H1833" s="19"/>
      <c r="I1833" s="19"/>
      <c r="J1833" s="19"/>
      <c r="K1833" s="19"/>
      <c r="L1833" s="19"/>
      <c r="M1833" s="19"/>
      <c r="N1833" s="19"/>
      <c r="O1833" s="19"/>
      <c r="P1833" s="19"/>
    </row>
    <row r="1834" spans="5:16" ht="15.75">
      <c r="E1834" s="19"/>
      <c r="F1834" s="19"/>
      <c r="G1834" s="19"/>
      <c r="H1834" s="19"/>
      <c r="I1834" s="19"/>
      <c r="J1834" s="19"/>
      <c r="K1834" s="19"/>
      <c r="L1834" s="19"/>
      <c r="M1834" s="19"/>
      <c r="N1834" s="19"/>
      <c r="O1834" s="19"/>
      <c r="P1834" s="19"/>
    </row>
    <row r="1835" spans="5:16" ht="15.75">
      <c r="E1835" s="19"/>
      <c r="F1835" s="19"/>
      <c r="G1835" s="19"/>
      <c r="H1835" s="19"/>
      <c r="I1835" s="19"/>
      <c r="J1835" s="19"/>
      <c r="K1835" s="19"/>
      <c r="L1835" s="19"/>
      <c r="M1835" s="19"/>
      <c r="N1835" s="19"/>
      <c r="O1835" s="19"/>
      <c r="P1835" s="19"/>
    </row>
    <row r="1836" spans="5:16" ht="15.75">
      <c r="E1836" s="19"/>
      <c r="F1836" s="19"/>
      <c r="G1836" s="19"/>
      <c r="H1836" s="19"/>
      <c r="I1836" s="19"/>
      <c r="J1836" s="19"/>
      <c r="K1836" s="19"/>
      <c r="L1836" s="19"/>
      <c r="M1836" s="19"/>
      <c r="N1836" s="19"/>
      <c r="O1836" s="19"/>
      <c r="P1836" s="19"/>
    </row>
    <row r="1837" spans="5:16" ht="15.75">
      <c r="E1837" s="19"/>
      <c r="F1837" s="19"/>
      <c r="G1837" s="19"/>
      <c r="H1837" s="19"/>
      <c r="I1837" s="19"/>
      <c r="J1837" s="19"/>
      <c r="K1837" s="19"/>
      <c r="L1837" s="19"/>
      <c r="M1837" s="19"/>
      <c r="N1837" s="19"/>
      <c r="O1837" s="19"/>
      <c r="P1837" s="19"/>
    </row>
    <row r="1838" spans="5:16" ht="15.75">
      <c r="E1838" s="19"/>
      <c r="F1838" s="19"/>
      <c r="G1838" s="19"/>
      <c r="H1838" s="19"/>
      <c r="I1838" s="19"/>
      <c r="J1838" s="19"/>
      <c r="K1838" s="19"/>
      <c r="L1838" s="19"/>
      <c r="M1838" s="19"/>
      <c r="N1838" s="19"/>
      <c r="O1838" s="19"/>
      <c r="P1838" s="19"/>
    </row>
    <row r="1839" spans="5:16" ht="15.75">
      <c r="E1839" s="19"/>
      <c r="F1839" s="19"/>
      <c r="G1839" s="19"/>
      <c r="H1839" s="19"/>
      <c r="I1839" s="19"/>
      <c r="J1839" s="19"/>
      <c r="K1839" s="19"/>
      <c r="L1839" s="19"/>
      <c r="M1839" s="19"/>
      <c r="N1839" s="19"/>
      <c r="O1839" s="19"/>
      <c r="P1839" s="19"/>
    </row>
    <row r="1840" spans="5:16" ht="15.75">
      <c r="E1840" s="19"/>
      <c r="F1840" s="19"/>
      <c r="G1840" s="19"/>
      <c r="H1840" s="19"/>
      <c r="I1840" s="19"/>
      <c r="J1840" s="19"/>
      <c r="K1840" s="19"/>
      <c r="L1840" s="19"/>
      <c r="M1840" s="19"/>
      <c r="N1840" s="19"/>
      <c r="O1840" s="19"/>
      <c r="P1840" s="19"/>
    </row>
    <row r="1841" spans="5:16" ht="15.75">
      <c r="E1841" s="19"/>
      <c r="F1841" s="19"/>
      <c r="G1841" s="19"/>
      <c r="H1841" s="19"/>
      <c r="I1841" s="19"/>
      <c r="J1841" s="19"/>
      <c r="K1841" s="19"/>
      <c r="L1841" s="19"/>
      <c r="M1841" s="19"/>
      <c r="N1841" s="19"/>
      <c r="O1841" s="19"/>
      <c r="P1841" s="19"/>
    </row>
    <row r="1842" spans="5:16" ht="15.75">
      <c r="E1842" s="19"/>
      <c r="F1842" s="19"/>
      <c r="G1842" s="19"/>
      <c r="H1842" s="19"/>
      <c r="I1842" s="19"/>
      <c r="J1842" s="19"/>
      <c r="K1842" s="19"/>
      <c r="L1842" s="19"/>
      <c r="M1842" s="19"/>
      <c r="N1842" s="19"/>
      <c r="O1842" s="19"/>
      <c r="P1842" s="19"/>
    </row>
    <row r="1843" spans="5:16" ht="15.75">
      <c r="E1843" s="19"/>
      <c r="F1843" s="19"/>
      <c r="G1843" s="19"/>
      <c r="H1843" s="19"/>
      <c r="I1843" s="19"/>
      <c r="J1843" s="19"/>
      <c r="K1843" s="19"/>
      <c r="L1843" s="19"/>
      <c r="M1843" s="19"/>
      <c r="N1843" s="19"/>
      <c r="O1843" s="19"/>
      <c r="P1843" s="19"/>
    </row>
    <row r="1844" spans="5:16" ht="15.75">
      <c r="E1844" s="19"/>
      <c r="F1844" s="19"/>
      <c r="G1844" s="19"/>
      <c r="H1844" s="19"/>
      <c r="I1844" s="19"/>
      <c r="J1844" s="19"/>
      <c r="K1844" s="19"/>
      <c r="L1844" s="19"/>
      <c r="M1844" s="19"/>
      <c r="N1844" s="19"/>
      <c r="O1844" s="19"/>
      <c r="P1844" s="19"/>
    </row>
    <row r="1845" spans="5:16" ht="15.75">
      <c r="E1845" s="19"/>
      <c r="F1845" s="19"/>
      <c r="G1845" s="19"/>
      <c r="H1845" s="19"/>
      <c r="I1845" s="19"/>
      <c r="J1845" s="19"/>
      <c r="K1845" s="19"/>
      <c r="L1845" s="19"/>
      <c r="M1845" s="19"/>
      <c r="N1845" s="19"/>
      <c r="O1845" s="19"/>
      <c r="P1845" s="19"/>
    </row>
    <row r="1846" spans="5:16" ht="15.75">
      <c r="E1846" s="19"/>
      <c r="F1846" s="19"/>
      <c r="G1846" s="19"/>
      <c r="H1846" s="19"/>
      <c r="I1846" s="19"/>
      <c r="J1846" s="19"/>
      <c r="K1846" s="19"/>
      <c r="L1846" s="19"/>
      <c r="M1846" s="19"/>
      <c r="N1846" s="19"/>
      <c r="O1846" s="19"/>
      <c r="P1846" s="19"/>
    </row>
    <row r="1847" spans="5:16" ht="15.75">
      <c r="E1847" s="19"/>
      <c r="F1847" s="19"/>
      <c r="G1847" s="19"/>
      <c r="H1847" s="19"/>
      <c r="I1847" s="19"/>
      <c r="J1847" s="19"/>
      <c r="K1847" s="19"/>
      <c r="L1847" s="19"/>
      <c r="M1847" s="19"/>
      <c r="N1847" s="19"/>
      <c r="O1847" s="19"/>
      <c r="P1847" s="19"/>
    </row>
    <row r="1848" spans="5:16" ht="15.75">
      <c r="E1848" s="19"/>
      <c r="F1848" s="19"/>
      <c r="G1848" s="19"/>
      <c r="H1848" s="19"/>
      <c r="I1848" s="19"/>
      <c r="J1848" s="19"/>
      <c r="K1848" s="19"/>
      <c r="L1848" s="19"/>
      <c r="M1848" s="19"/>
      <c r="N1848" s="19"/>
      <c r="O1848" s="19"/>
      <c r="P1848" s="19"/>
    </row>
    <row r="1849" spans="5:16" ht="15.75">
      <c r="E1849" s="19"/>
      <c r="F1849" s="19"/>
      <c r="G1849" s="19"/>
      <c r="H1849" s="19"/>
      <c r="I1849" s="19"/>
      <c r="J1849" s="19"/>
      <c r="K1849" s="19"/>
      <c r="L1849" s="19"/>
      <c r="M1849" s="19"/>
      <c r="N1849" s="19"/>
      <c r="O1849" s="19"/>
      <c r="P1849" s="19"/>
    </row>
    <row r="1850" spans="5:16" ht="15.75">
      <c r="E1850" s="19"/>
      <c r="F1850" s="19"/>
      <c r="G1850" s="19"/>
      <c r="H1850" s="19"/>
      <c r="I1850" s="19"/>
      <c r="J1850" s="19"/>
      <c r="K1850" s="19"/>
      <c r="L1850" s="19"/>
      <c r="M1850" s="19"/>
      <c r="N1850" s="19"/>
      <c r="O1850" s="19"/>
      <c r="P1850" s="19"/>
    </row>
    <row r="1851" spans="5:16" ht="15.75">
      <c r="E1851" s="19"/>
      <c r="F1851" s="19"/>
      <c r="G1851" s="19"/>
      <c r="H1851" s="19"/>
      <c r="I1851" s="19"/>
      <c r="J1851" s="19"/>
      <c r="K1851" s="19"/>
      <c r="L1851" s="19"/>
      <c r="M1851" s="19"/>
      <c r="N1851" s="19"/>
      <c r="O1851" s="19"/>
      <c r="P1851" s="19"/>
    </row>
    <row r="1852" spans="5:16" ht="15.75">
      <c r="E1852" s="19"/>
      <c r="F1852" s="19"/>
      <c r="G1852" s="19"/>
      <c r="H1852" s="19"/>
      <c r="I1852" s="19"/>
      <c r="J1852" s="19"/>
      <c r="K1852" s="19"/>
      <c r="L1852" s="19"/>
      <c r="M1852" s="19"/>
      <c r="N1852" s="19"/>
      <c r="O1852" s="19"/>
      <c r="P1852" s="19"/>
    </row>
    <row r="1853" spans="5:16" ht="15.75">
      <c r="E1853" s="19"/>
      <c r="F1853" s="19"/>
      <c r="G1853" s="19"/>
      <c r="H1853" s="19"/>
      <c r="I1853" s="19"/>
      <c r="J1853" s="19"/>
      <c r="K1853" s="19"/>
      <c r="L1853" s="19"/>
      <c r="M1853" s="19"/>
      <c r="N1853" s="19"/>
      <c r="O1853" s="19"/>
      <c r="P1853" s="19"/>
    </row>
    <row r="1854" spans="5:16" ht="15.75">
      <c r="E1854" s="19"/>
      <c r="F1854" s="19"/>
      <c r="G1854" s="19"/>
      <c r="H1854" s="19"/>
      <c r="I1854" s="19"/>
      <c r="J1854" s="19"/>
      <c r="K1854" s="19"/>
      <c r="L1854" s="19"/>
      <c r="M1854" s="19"/>
      <c r="N1854" s="19"/>
      <c r="O1854" s="19"/>
      <c r="P1854" s="19"/>
    </row>
    <row r="1855" spans="5:16" ht="15.75">
      <c r="E1855" s="19"/>
      <c r="F1855" s="19"/>
      <c r="G1855" s="19"/>
      <c r="H1855" s="19"/>
      <c r="I1855" s="19"/>
      <c r="J1855" s="19"/>
      <c r="K1855" s="19"/>
      <c r="L1855" s="19"/>
      <c r="M1855" s="19"/>
      <c r="N1855" s="19"/>
      <c r="O1855" s="19"/>
      <c r="P1855" s="19"/>
    </row>
    <row r="1856" spans="5:16" ht="15.75">
      <c r="E1856" s="19"/>
      <c r="F1856" s="19"/>
      <c r="G1856" s="19"/>
      <c r="H1856" s="19"/>
      <c r="I1856" s="19"/>
      <c r="J1856" s="19"/>
      <c r="K1856" s="19"/>
      <c r="L1856" s="19"/>
      <c r="M1856" s="19"/>
      <c r="N1856" s="19"/>
      <c r="O1856" s="19"/>
      <c r="P1856" s="19"/>
    </row>
    <row r="1857" spans="5:16" ht="15.75">
      <c r="E1857" s="19"/>
      <c r="F1857" s="19"/>
      <c r="G1857" s="19"/>
      <c r="H1857" s="19"/>
      <c r="I1857" s="19"/>
      <c r="J1857" s="19"/>
      <c r="K1857" s="19"/>
      <c r="L1857" s="19"/>
      <c r="M1857" s="19"/>
      <c r="N1857" s="19"/>
      <c r="O1857" s="19"/>
      <c r="P1857" s="19"/>
    </row>
    <row r="1858" spans="5:16" ht="15.75">
      <c r="E1858" s="19"/>
      <c r="F1858" s="19"/>
      <c r="G1858" s="19"/>
      <c r="H1858" s="19"/>
      <c r="I1858" s="19"/>
      <c r="J1858" s="19"/>
      <c r="K1858" s="19"/>
      <c r="L1858" s="19"/>
      <c r="M1858" s="19"/>
      <c r="N1858" s="19"/>
      <c r="O1858" s="19"/>
      <c r="P1858" s="19"/>
    </row>
    <row r="1859" spans="5:16" ht="15.75">
      <c r="E1859" s="19"/>
      <c r="F1859" s="19"/>
      <c r="G1859" s="19"/>
      <c r="H1859" s="19"/>
      <c r="I1859" s="19"/>
      <c r="J1859" s="19"/>
      <c r="K1859" s="19"/>
      <c r="L1859" s="19"/>
      <c r="M1859" s="19"/>
      <c r="N1859" s="19"/>
      <c r="O1859" s="19"/>
      <c r="P1859" s="19"/>
    </row>
    <row r="1860" spans="5:16" ht="15.75">
      <c r="E1860" s="19"/>
      <c r="F1860" s="19"/>
      <c r="G1860" s="19"/>
      <c r="H1860" s="19"/>
      <c r="I1860" s="19"/>
      <c r="J1860" s="19"/>
      <c r="K1860" s="19"/>
      <c r="L1860" s="19"/>
      <c r="M1860" s="19"/>
      <c r="N1860" s="19"/>
      <c r="O1860" s="19"/>
      <c r="P1860" s="19"/>
    </row>
    <row r="1861" spans="5:16" ht="15.75">
      <c r="E1861" s="19"/>
      <c r="F1861" s="19"/>
      <c r="G1861" s="19"/>
      <c r="H1861" s="19"/>
      <c r="I1861" s="19"/>
      <c r="J1861" s="19"/>
      <c r="K1861" s="19"/>
      <c r="L1861" s="19"/>
      <c r="M1861" s="19"/>
      <c r="N1861" s="19"/>
      <c r="O1861" s="19"/>
      <c r="P1861" s="19"/>
    </row>
    <row r="1862" spans="5:16" ht="15.75">
      <c r="E1862" s="19"/>
      <c r="F1862" s="19"/>
      <c r="G1862" s="19"/>
      <c r="H1862" s="19"/>
      <c r="I1862" s="19"/>
      <c r="J1862" s="19"/>
      <c r="K1862" s="19"/>
      <c r="L1862" s="19"/>
      <c r="M1862" s="19"/>
      <c r="N1862" s="19"/>
      <c r="O1862" s="19"/>
      <c r="P1862" s="19"/>
    </row>
    <row r="1863" spans="5:16" ht="15.75">
      <c r="E1863" s="19"/>
      <c r="F1863" s="19"/>
      <c r="G1863" s="19"/>
      <c r="H1863" s="19"/>
      <c r="I1863" s="19"/>
      <c r="J1863" s="19"/>
      <c r="K1863" s="19"/>
      <c r="L1863" s="19"/>
      <c r="M1863" s="19"/>
      <c r="N1863" s="19"/>
      <c r="O1863" s="19"/>
      <c r="P1863" s="19"/>
    </row>
    <row r="1864" spans="5:16" ht="15.75">
      <c r="E1864" s="19"/>
      <c r="F1864" s="19"/>
      <c r="G1864" s="19"/>
      <c r="H1864" s="19"/>
      <c r="I1864" s="19"/>
      <c r="J1864" s="19"/>
      <c r="K1864" s="19"/>
      <c r="L1864" s="19"/>
      <c r="M1864" s="19"/>
      <c r="N1864" s="19"/>
      <c r="O1864" s="19"/>
      <c r="P1864" s="19"/>
    </row>
    <row r="1865" spans="5:16" ht="15.75">
      <c r="E1865" s="19"/>
      <c r="F1865" s="19"/>
      <c r="G1865" s="19"/>
      <c r="H1865" s="19"/>
      <c r="I1865" s="19"/>
      <c r="J1865" s="19"/>
      <c r="K1865" s="19"/>
      <c r="L1865" s="19"/>
      <c r="M1865" s="19"/>
      <c r="N1865" s="19"/>
      <c r="O1865" s="19"/>
      <c r="P1865" s="19"/>
    </row>
    <row r="1866" spans="5:16" ht="15.75">
      <c r="E1866" s="19"/>
      <c r="F1866" s="19"/>
      <c r="G1866" s="19"/>
      <c r="H1866" s="19"/>
      <c r="I1866" s="19"/>
      <c r="J1866" s="19"/>
      <c r="K1866" s="19"/>
      <c r="L1866" s="19"/>
      <c r="M1866" s="19"/>
      <c r="N1866" s="19"/>
      <c r="O1866" s="19"/>
      <c r="P1866" s="19"/>
    </row>
    <row r="1867" spans="5:16" ht="15.75">
      <c r="E1867" s="19"/>
      <c r="F1867" s="19"/>
      <c r="G1867" s="19"/>
      <c r="H1867" s="19"/>
      <c r="I1867" s="19"/>
      <c r="J1867" s="19"/>
      <c r="K1867" s="19"/>
      <c r="L1867" s="19"/>
      <c r="M1867" s="19"/>
      <c r="N1867" s="19"/>
      <c r="O1867" s="19"/>
      <c r="P1867" s="19"/>
    </row>
    <row r="1868" spans="5:16" ht="15.75">
      <c r="E1868" s="19"/>
      <c r="F1868" s="19"/>
      <c r="G1868" s="19"/>
      <c r="H1868" s="19"/>
      <c r="I1868" s="19"/>
      <c r="J1868" s="19"/>
      <c r="K1868" s="19"/>
      <c r="L1868" s="19"/>
      <c r="M1868" s="19"/>
      <c r="N1868" s="19"/>
      <c r="O1868" s="19"/>
      <c r="P1868" s="19"/>
    </row>
    <row r="1869" spans="5:16" ht="15.75">
      <c r="E1869" s="19"/>
      <c r="F1869" s="19"/>
      <c r="G1869" s="19"/>
      <c r="H1869" s="19"/>
      <c r="I1869" s="19"/>
      <c r="J1869" s="19"/>
      <c r="K1869" s="19"/>
      <c r="L1869" s="19"/>
      <c r="M1869" s="19"/>
      <c r="N1869" s="19"/>
      <c r="O1869" s="19"/>
      <c r="P1869" s="19"/>
    </row>
    <row r="1870" spans="5:16" ht="15.75">
      <c r="E1870" s="19"/>
      <c r="F1870" s="19"/>
      <c r="G1870" s="19"/>
      <c r="H1870" s="19"/>
      <c r="I1870" s="19"/>
      <c r="J1870" s="19"/>
      <c r="K1870" s="19"/>
      <c r="L1870" s="19"/>
      <c r="M1870" s="19"/>
      <c r="N1870" s="19"/>
      <c r="O1870" s="19"/>
      <c r="P1870" s="19"/>
    </row>
    <row r="1871" spans="5:16" ht="15.75">
      <c r="E1871" s="19"/>
      <c r="F1871" s="19"/>
      <c r="G1871" s="19"/>
      <c r="H1871" s="19"/>
      <c r="I1871" s="19"/>
      <c r="J1871" s="19"/>
      <c r="K1871" s="19"/>
      <c r="L1871" s="19"/>
      <c r="M1871" s="19"/>
      <c r="N1871" s="19"/>
      <c r="O1871" s="19"/>
      <c r="P1871" s="19"/>
    </row>
    <row r="1872" spans="5:16" ht="15.75">
      <c r="E1872" s="19"/>
      <c r="F1872" s="19"/>
      <c r="G1872" s="19"/>
      <c r="H1872" s="19"/>
      <c r="I1872" s="19"/>
      <c r="J1872" s="19"/>
      <c r="K1872" s="19"/>
      <c r="L1872" s="19"/>
      <c r="M1872" s="19"/>
      <c r="N1872" s="19"/>
      <c r="O1872" s="19"/>
      <c r="P1872" s="19"/>
    </row>
    <row r="1873" spans="5:16" ht="15.75">
      <c r="E1873" s="19"/>
      <c r="F1873" s="19"/>
      <c r="G1873" s="19"/>
      <c r="H1873" s="19"/>
      <c r="I1873" s="19"/>
      <c r="J1873" s="19"/>
      <c r="K1873" s="19"/>
      <c r="L1873" s="19"/>
      <c r="M1873" s="19"/>
      <c r="N1873" s="19"/>
      <c r="O1873" s="19"/>
      <c r="P1873" s="19"/>
    </row>
    <row r="1874" spans="5:16" ht="15.75">
      <c r="E1874" s="19"/>
      <c r="F1874" s="19"/>
      <c r="G1874" s="19"/>
      <c r="H1874" s="19"/>
      <c r="I1874" s="19"/>
      <c r="J1874" s="19"/>
      <c r="K1874" s="19"/>
      <c r="L1874" s="19"/>
      <c r="M1874" s="19"/>
      <c r="N1874" s="19"/>
      <c r="O1874" s="19"/>
      <c r="P1874" s="19"/>
    </row>
    <row r="1875" spans="5:16" ht="15.75">
      <c r="E1875" s="19"/>
      <c r="F1875" s="19"/>
      <c r="G1875" s="19"/>
      <c r="H1875" s="19"/>
      <c r="I1875" s="19"/>
      <c r="J1875" s="19"/>
      <c r="K1875" s="19"/>
      <c r="L1875" s="19"/>
      <c r="M1875" s="19"/>
      <c r="N1875" s="19"/>
      <c r="O1875" s="19"/>
      <c r="P1875" s="19"/>
    </row>
    <row r="1876" spans="5:16" ht="15.75">
      <c r="E1876" s="19"/>
      <c r="F1876" s="19"/>
      <c r="G1876" s="19"/>
      <c r="H1876" s="19"/>
      <c r="I1876" s="19"/>
      <c r="J1876" s="19"/>
      <c r="K1876" s="19"/>
      <c r="L1876" s="19"/>
      <c r="M1876" s="19"/>
      <c r="N1876" s="19"/>
      <c r="O1876" s="19"/>
      <c r="P1876" s="19"/>
    </row>
    <row r="1877" spans="5:16" ht="15.75">
      <c r="E1877" s="19"/>
      <c r="F1877" s="19"/>
      <c r="G1877" s="19"/>
      <c r="H1877" s="19"/>
      <c r="I1877" s="19"/>
      <c r="J1877" s="19"/>
      <c r="K1877" s="19"/>
      <c r="L1877" s="19"/>
      <c r="M1877" s="19"/>
      <c r="N1877" s="19"/>
      <c r="O1877" s="19"/>
      <c r="P1877" s="19"/>
    </row>
    <row r="1878" spans="5:16" ht="15.75">
      <c r="E1878" s="19"/>
      <c r="F1878" s="19"/>
      <c r="G1878" s="19"/>
      <c r="H1878" s="19"/>
      <c r="I1878" s="19"/>
      <c r="J1878" s="19"/>
      <c r="K1878" s="19"/>
      <c r="L1878" s="19"/>
      <c r="M1878" s="19"/>
      <c r="N1878" s="19"/>
      <c r="O1878" s="19"/>
      <c r="P1878" s="19"/>
    </row>
    <row r="1879" spans="5:16" ht="15.75">
      <c r="E1879" s="19"/>
      <c r="F1879" s="19"/>
      <c r="G1879" s="19"/>
      <c r="H1879" s="19"/>
      <c r="I1879" s="19"/>
      <c r="J1879" s="19"/>
      <c r="K1879" s="19"/>
      <c r="L1879" s="19"/>
      <c r="M1879" s="19"/>
      <c r="N1879" s="19"/>
      <c r="O1879" s="19"/>
      <c r="P1879" s="19"/>
    </row>
    <row r="1880" spans="5:16" ht="15.75">
      <c r="E1880" s="19"/>
      <c r="F1880" s="19"/>
      <c r="G1880" s="19"/>
      <c r="H1880" s="19"/>
      <c r="I1880" s="19"/>
      <c r="J1880" s="19"/>
      <c r="K1880" s="19"/>
      <c r="L1880" s="19"/>
      <c r="M1880" s="19"/>
      <c r="N1880" s="19"/>
      <c r="O1880" s="19"/>
      <c r="P1880" s="19"/>
    </row>
    <row r="1881" spans="5:16" ht="15.75">
      <c r="E1881" s="19"/>
      <c r="F1881" s="19"/>
      <c r="G1881" s="19"/>
      <c r="H1881" s="19"/>
      <c r="I1881" s="19"/>
      <c r="J1881" s="19"/>
      <c r="K1881" s="19"/>
      <c r="L1881" s="19"/>
      <c r="M1881" s="19"/>
      <c r="N1881" s="19"/>
      <c r="O1881" s="19"/>
      <c r="P1881" s="19"/>
    </row>
    <row r="1882" spans="5:16" ht="15.75">
      <c r="E1882" s="19"/>
      <c r="F1882" s="19"/>
      <c r="G1882" s="19"/>
      <c r="H1882" s="19"/>
      <c r="I1882" s="19"/>
      <c r="J1882" s="19"/>
      <c r="K1882" s="19"/>
      <c r="L1882" s="19"/>
      <c r="M1882" s="19"/>
      <c r="N1882" s="19"/>
      <c r="O1882" s="19"/>
      <c r="P1882" s="19"/>
    </row>
    <row r="1883" spans="5:16" ht="15.75">
      <c r="E1883" s="19"/>
      <c r="F1883" s="19"/>
      <c r="G1883" s="19"/>
      <c r="H1883" s="19"/>
      <c r="I1883" s="19"/>
      <c r="J1883" s="19"/>
      <c r="K1883" s="19"/>
      <c r="L1883" s="19"/>
      <c r="M1883" s="19"/>
      <c r="N1883" s="19"/>
      <c r="O1883" s="19"/>
      <c r="P1883" s="19"/>
    </row>
    <row r="1884" spans="5:16" ht="15.75">
      <c r="E1884" s="19"/>
      <c r="F1884" s="19"/>
      <c r="G1884" s="19"/>
      <c r="H1884" s="19"/>
      <c r="I1884" s="19"/>
      <c r="J1884" s="19"/>
      <c r="K1884" s="19"/>
      <c r="L1884" s="19"/>
      <c r="M1884" s="19"/>
      <c r="N1884" s="19"/>
      <c r="O1884" s="19"/>
      <c r="P1884" s="19"/>
    </row>
    <row r="1885" spans="5:16" ht="15.75">
      <c r="E1885" s="19"/>
      <c r="F1885" s="19"/>
      <c r="G1885" s="19"/>
      <c r="H1885" s="19"/>
      <c r="I1885" s="19"/>
      <c r="J1885" s="19"/>
      <c r="K1885" s="19"/>
      <c r="L1885" s="19"/>
      <c r="M1885" s="19"/>
      <c r="N1885" s="19"/>
      <c r="O1885" s="19"/>
      <c r="P1885" s="19"/>
    </row>
    <row r="1886" spans="5:16" ht="15.75">
      <c r="E1886" s="19"/>
      <c r="F1886" s="19"/>
      <c r="G1886" s="19"/>
      <c r="H1886" s="19"/>
      <c r="I1886" s="19"/>
      <c r="J1886" s="19"/>
      <c r="K1886" s="19"/>
      <c r="L1886" s="19"/>
      <c r="M1886" s="19"/>
      <c r="N1886" s="19"/>
      <c r="O1886" s="19"/>
      <c r="P1886" s="19"/>
    </row>
    <row r="1887" spans="5:16" ht="15.75">
      <c r="E1887" s="19"/>
      <c r="F1887" s="19"/>
      <c r="G1887" s="19"/>
      <c r="H1887" s="19"/>
      <c r="I1887" s="19"/>
      <c r="J1887" s="19"/>
      <c r="K1887" s="19"/>
      <c r="L1887" s="19"/>
      <c r="M1887" s="19"/>
      <c r="N1887" s="19"/>
      <c r="O1887" s="19"/>
      <c r="P1887" s="19"/>
    </row>
    <row r="1888" spans="5:16" ht="15.75">
      <c r="E1888" s="19"/>
      <c r="F1888" s="19"/>
      <c r="G1888" s="19"/>
      <c r="H1888" s="19"/>
      <c r="I1888" s="19"/>
      <c r="J1888" s="19"/>
      <c r="K1888" s="19"/>
      <c r="L1888" s="19"/>
      <c r="M1888" s="19"/>
      <c r="N1888" s="19"/>
      <c r="O1888" s="19"/>
      <c r="P1888" s="19"/>
    </row>
    <row r="1889" spans="5:16" ht="15.75">
      <c r="E1889" s="19"/>
      <c r="F1889" s="19"/>
      <c r="G1889" s="19"/>
      <c r="H1889" s="19"/>
      <c r="I1889" s="19"/>
      <c r="J1889" s="19"/>
      <c r="K1889" s="19"/>
      <c r="L1889" s="19"/>
      <c r="M1889" s="19"/>
      <c r="N1889" s="19"/>
      <c r="O1889" s="19"/>
      <c r="P1889" s="19"/>
    </row>
    <row r="1890" spans="5:16" ht="15.75">
      <c r="E1890" s="19"/>
      <c r="F1890" s="19"/>
      <c r="G1890" s="19"/>
      <c r="H1890" s="19"/>
      <c r="I1890" s="19"/>
      <c r="J1890" s="19"/>
      <c r="K1890" s="19"/>
      <c r="L1890" s="19"/>
      <c r="M1890" s="19"/>
      <c r="N1890" s="19"/>
      <c r="O1890" s="19"/>
      <c r="P1890" s="19"/>
    </row>
    <row r="1891" spans="5:16" ht="15.75">
      <c r="E1891" s="19"/>
      <c r="F1891" s="19"/>
      <c r="G1891" s="19"/>
      <c r="H1891" s="19"/>
      <c r="I1891" s="19"/>
      <c r="J1891" s="19"/>
      <c r="K1891" s="19"/>
      <c r="L1891" s="19"/>
      <c r="M1891" s="19"/>
      <c r="N1891" s="19"/>
      <c r="O1891" s="19"/>
      <c r="P1891" s="19"/>
    </row>
    <row r="1892" spans="5:16" ht="15.75">
      <c r="E1892" s="19"/>
      <c r="F1892" s="19"/>
      <c r="G1892" s="19"/>
      <c r="H1892" s="19"/>
      <c r="I1892" s="19"/>
      <c r="J1892" s="19"/>
      <c r="K1892" s="19"/>
      <c r="L1892" s="19"/>
      <c r="M1892" s="19"/>
      <c r="N1892" s="19"/>
      <c r="O1892" s="19"/>
      <c r="P1892" s="19"/>
    </row>
    <row r="1893" spans="5:16" ht="15.75">
      <c r="E1893" s="19"/>
      <c r="F1893" s="19"/>
      <c r="G1893" s="19"/>
      <c r="H1893" s="19"/>
      <c r="I1893" s="19"/>
      <c r="J1893" s="19"/>
      <c r="K1893" s="19"/>
      <c r="L1893" s="19"/>
      <c r="M1893" s="19"/>
      <c r="N1893" s="19"/>
      <c r="O1893" s="19"/>
      <c r="P1893" s="19"/>
    </row>
    <row r="1894" spans="5:16" ht="15.75">
      <c r="E1894" s="19"/>
      <c r="F1894" s="19"/>
      <c r="G1894" s="19"/>
      <c r="H1894" s="19"/>
      <c r="I1894" s="19"/>
      <c r="J1894" s="19"/>
      <c r="K1894" s="19"/>
      <c r="L1894" s="19"/>
      <c r="M1894" s="19"/>
      <c r="N1894" s="19"/>
      <c r="O1894" s="19"/>
      <c r="P1894" s="19"/>
    </row>
    <row r="1895" spans="5:16" ht="15.75">
      <c r="E1895" s="19"/>
      <c r="F1895" s="19"/>
      <c r="G1895" s="19"/>
      <c r="H1895" s="19"/>
      <c r="I1895" s="19"/>
      <c r="J1895" s="19"/>
      <c r="K1895" s="19"/>
      <c r="L1895" s="19"/>
      <c r="M1895" s="19"/>
      <c r="N1895" s="19"/>
      <c r="O1895" s="19"/>
      <c r="P1895" s="19"/>
    </row>
    <row r="1896" spans="5:16" ht="15.75">
      <c r="E1896" s="19"/>
      <c r="F1896" s="19"/>
      <c r="G1896" s="19"/>
      <c r="H1896" s="19"/>
      <c r="I1896" s="19"/>
      <c r="J1896" s="19"/>
      <c r="K1896" s="19"/>
      <c r="L1896" s="19"/>
      <c r="M1896" s="19"/>
      <c r="N1896" s="19"/>
      <c r="O1896" s="19"/>
      <c r="P1896" s="19"/>
    </row>
    <row r="1897" spans="5:16" ht="15.75">
      <c r="E1897" s="19"/>
      <c r="F1897" s="19"/>
      <c r="G1897" s="19"/>
      <c r="H1897" s="19"/>
      <c r="I1897" s="19"/>
      <c r="J1897" s="19"/>
      <c r="K1897" s="19"/>
      <c r="L1897" s="19"/>
      <c r="M1897" s="19"/>
      <c r="N1897" s="19"/>
      <c r="O1897" s="19"/>
      <c r="P1897" s="19"/>
    </row>
    <row r="1898" spans="5:16" ht="15.75">
      <c r="E1898" s="19"/>
      <c r="F1898" s="19"/>
      <c r="G1898" s="19"/>
      <c r="H1898" s="19"/>
      <c r="I1898" s="19"/>
      <c r="J1898" s="19"/>
      <c r="K1898" s="19"/>
      <c r="L1898" s="19"/>
      <c r="M1898" s="19"/>
      <c r="N1898" s="19"/>
      <c r="O1898" s="19"/>
      <c r="P1898" s="19"/>
    </row>
    <row r="1899" spans="5:16" ht="15.75">
      <c r="E1899" s="19"/>
      <c r="F1899" s="19"/>
      <c r="G1899" s="19"/>
      <c r="H1899" s="19"/>
      <c r="I1899" s="19"/>
      <c r="J1899" s="19"/>
      <c r="K1899" s="19"/>
      <c r="L1899" s="19"/>
      <c r="M1899" s="19"/>
      <c r="N1899" s="19"/>
      <c r="O1899" s="19"/>
      <c r="P1899" s="19"/>
    </row>
    <row r="1900" spans="5:16" ht="15.75">
      <c r="E1900" s="19"/>
      <c r="F1900" s="19"/>
      <c r="G1900" s="19"/>
      <c r="H1900" s="19"/>
      <c r="I1900" s="19"/>
      <c r="J1900" s="19"/>
      <c r="K1900" s="19"/>
      <c r="L1900" s="19"/>
      <c r="M1900" s="19"/>
      <c r="N1900" s="19"/>
      <c r="O1900" s="19"/>
      <c r="P1900" s="19"/>
    </row>
    <row r="1901" spans="5:16" ht="15.75">
      <c r="E1901" s="19"/>
      <c r="F1901" s="19"/>
      <c r="G1901" s="19"/>
      <c r="H1901" s="19"/>
      <c r="I1901" s="19"/>
      <c r="J1901" s="19"/>
      <c r="K1901" s="19"/>
      <c r="L1901" s="19"/>
      <c r="M1901" s="19"/>
      <c r="N1901" s="19"/>
      <c r="O1901" s="19"/>
      <c r="P1901" s="19"/>
    </row>
    <row r="1902" spans="5:16" ht="15.75">
      <c r="E1902" s="19"/>
      <c r="F1902" s="19"/>
      <c r="G1902" s="19"/>
      <c r="H1902" s="19"/>
      <c r="I1902" s="19"/>
      <c r="J1902" s="19"/>
      <c r="K1902" s="19"/>
      <c r="L1902" s="19"/>
      <c r="M1902" s="19"/>
      <c r="N1902" s="19"/>
      <c r="O1902" s="19"/>
      <c r="P1902" s="19"/>
    </row>
    <row r="1903" spans="5:16" ht="15.75">
      <c r="E1903" s="19"/>
      <c r="F1903" s="19"/>
      <c r="G1903" s="19"/>
      <c r="H1903" s="19"/>
      <c r="I1903" s="19"/>
      <c r="J1903" s="19"/>
      <c r="K1903" s="19"/>
      <c r="L1903" s="19"/>
      <c r="M1903" s="19"/>
      <c r="N1903" s="19"/>
      <c r="O1903" s="19"/>
      <c r="P1903" s="19"/>
    </row>
    <row r="1904" spans="5:16" ht="15.75">
      <c r="E1904" s="19"/>
      <c r="F1904" s="19"/>
      <c r="G1904" s="19"/>
      <c r="H1904" s="19"/>
      <c r="I1904" s="19"/>
      <c r="J1904" s="19"/>
      <c r="K1904" s="19"/>
      <c r="L1904" s="19"/>
      <c r="M1904" s="19"/>
      <c r="N1904" s="19"/>
      <c r="O1904" s="19"/>
      <c r="P1904" s="19"/>
    </row>
    <row r="1905" spans="5:16" ht="15.75">
      <c r="E1905" s="19"/>
      <c r="F1905" s="19"/>
      <c r="G1905" s="19"/>
      <c r="H1905" s="19"/>
      <c r="I1905" s="19"/>
      <c r="J1905" s="19"/>
      <c r="K1905" s="19"/>
      <c r="L1905" s="19"/>
      <c r="M1905" s="19"/>
      <c r="N1905" s="19"/>
      <c r="O1905" s="19"/>
      <c r="P1905" s="19"/>
    </row>
    <row r="1906" spans="5:16" ht="15.75">
      <c r="E1906" s="19"/>
      <c r="F1906" s="19"/>
      <c r="G1906" s="19"/>
      <c r="H1906" s="19"/>
      <c r="I1906" s="19"/>
      <c r="J1906" s="19"/>
      <c r="K1906" s="19"/>
      <c r="L1906" s="19"/>
      <c r="M1906" s="19"/>
      <c r="N1906" s="19"/>
      <c r="O1906" s="19"/>
      <c r="P1906" s="19"/>
    </row>
    <row r="1907" spans="5:16" ht="15.75">
      <c r="E1907" s="19"/>
      <c r="F1907" s="19"/>
      <c r="G1907" s="19"/>
      <c r="H1907" s="19"/>
      <c r="I1907" s="19"/>
      <c r="J1907" s="19"/>
      <c r="K1907" s="19"/>
      <c r="L1907" s="19"/>
      <c r="M1907" s="19"/>
      <c r="N1907" s="19"/>
      <c r="O1907" s="19"/>
      <c r="P1907" s="19"/>
    </row>
    <row r="1908" spans="5:16" ht="15.75">
      <c r="E1908" s="19"/>
      <c r="F1908" s="19"/>
      <c r="G1908" s="19"/>
      <c r="H1908" s="19"/>
      <c r="I1908" s="19"/>
      <c r="J1908" s="19"/>
      <c r="K1908" s="19"/>
      <c r="L1908" s="19"/>
      <c r="M1908" s="19"/>
      <c r="N1908" s="19"/>
      <c r="O1908" s="19"/>
      <c r="P1908" s="19"/>
    </row>
    <row r="1909" spans="5:16" ht="15.75">
      <c r="E1909" s="19"/>
      <c r="F1909" s="19"/>
      <c r="G1909" s="19"/>
      <c r="H1909" s="19"/>
      <c r="I1909" s="19"/>
      <c r="J1909" s="19"/>
      <c r="K1909" s="19"/>
      <c r="L1909" s="19"/>
      <c r="M1909" s="19"/>
      <c r="N1909" s="19"/>
      <c r="O1909" s="19"/>
      <c r="P1909" s="19"/>
    </row>
    <row r="1910" spans="5:16" ht="15.75">
      <c r="E1910" s="19"/>
      <c r="F1910" s="19"/>
      <c r="G1910" s="19"/>
      <c r="H1910" s="19"/>
      <c r="I1910" s="19"/>
      <c r="J1910" s="19"/>
      <c r="K1910" s="19"/>
      <c r="L1910" s="19"/>
      <c r="M1910" s="19"/>
      <c r="N1910" s="19"/>
      <c r="O1910" s="19"/>
      <c r="P1910" s="19"/>
    </row>
    <row r="1911" spans="5:16" ht="15.75">
      <c r="E1911" s="19"/>
      <c r="F1911" s="19"/>
      <c r="G1911" s="19"/>
      <c r="H1911" s="19"/>
      <c r="I1911" s="19"/>
      <c r="J1911" s="19"/>
      <c r="K1911" s="19"/>
      <c r="L1911" s="19"/>
      <c r="M1911" s="19"/>
      <c r="N1911" s="19"/>
      <c r="O1911" s="19"/>
      <c r="P1911" s="19"/>
    </row>
    <row r="1912" spans="5:16" ht="15.75">
      <c r="E1912" s="19"/>
      <c r="F1912" s="19"/>
      <c r="G1912" s="19"/>
      <c r="H1912" s="19"/>
      <c r="I1912" s="19"/>
      <c r="J1912" s="19"/>
      <c r="K1912" s="19"/>
      <c r="L1912" s="19"/>
      <c r="M1912" s="19"/>
      <c r="N1912" s="19"/>
      <c r="O1912" s="19"/>
      <c r="P1912" s="19"/>
    </row>
    <row r="1913" spans="5:16" ht="15.75">
      <c r="E1913" s="19"/>
      <c r="F1913" s="19"/>
      <c r="G1913" s="19"/>
      <c r="H1913" s="19"/>
      <c r="I1913" s="19"/>
      <c r="J1913" s="19"/>
      <c r="K1913" s="19"/>
      <c r="L1913" s="19"/>
      <c r="M1913" s="19"/>
      <c r="N1913" s="19"/>
      <c r="O1913" s="19"/>
      <c r="P1913" s="19"/>
    </row>
    <row r="1914" spans="5:16" ht="15.75">
      <c r="E1914" s="19"/>
      <c r="F1914" s="19"/>
      <c r="G1914" s="19"/>
      <c r="H1914" s="19"/>
      <c r="I1914" s="19"/>
      <c r="J1914" s="19"/>
      <c r="K1914" s="19"/>
      <c r="L1914" s="19"/>
      <c r="M1914" s="19"/>
      <c r="N1914" s="19"/>
      <c r="O1914" s="19"/>
      <c r="P1914" s="19"/>
    </row>
    <row r="1915" spans="5:16" ht="15.75">
      <c r="E1915" s="19"/>
      <c r="F1915" s="19"/>
      <c r="G1915" s="19"/>
      <c r="H1915" s="19"/>
      <c r="I1915" s="19"/>
      <c r="J1915" s="19"/>
      <c r="K1915" s="19"/>
      <c r="L1915" s="19"/>
      <c r="M1915" s="19"/>
      <c r="N1915" s="19"/>
      <c r="O1915" s="19"/>
      <c r="P1915" s="19"/>
    </row>
    <row r="1916" spans="5:16" ht="15.75">
      <c r="E1916" s="19"/>
      <c r="F1916" s="19"/>
      <c r="G1916" s="19"/>
      <c r="H1916" s="19"/>
      <c r="I1916" s="19"/>
      <c r="J1916" s="19"/>
      <c r="K1916" s="19"/>
      <c r="L1916" s="19"/>
      <c r="M1916" s="19"/>
      <c r="N1916" s="19"/>
      <c r="O1916" s="19"/>
      <c r="P1916" s="19"/>
    </row>
    <row r="1917" spans="5:16" ht="15.75">
      <c r="E1917" s="19"/>
      <c r="F1917" s="19"/>
      <c r="G1917" s="19"/>
      <c r="H1917" s="19"/>
      <c r="I1917" s="19"/>
      <c r="J1917" s="19"/>
      <c r="K1917" s="19"/>
      <c r="L1917" s="19"/>
      <c r="M1917" s="19"/>
      <c r="N1917" s="19"/>
      <c r="O1917" s="19"/>
      <c r="P1917" s="19"/>
    </row>
    <row r="1918" spans="5:16" ht="15.75">
      <c r="E1918" s="19"/>
      <c r="F1918" s="19"/>
      <c r="G1918" s="19"/>
      <c r="H1918" s="19"/>
      <c r="I1918" s="19"/>
      <c r="J1918" s="19"/>
      <c r="K1918" s="19"/>
      <c r="L1918" s="19"/>
      <c r="M1918" s="19"/>
      <c r="N1918" s="19"/>
      <c r="O1918" s="19"/>
      <c r="P1918" s="19"/>
    </row>
    <row r="1919" spans="5:16" ht="15.75">
      <c r="E1919" s="19"/>
      <c r="F1919" s="19"/>
      <c r="G1919" s="19"/>
      <c r="H1919" s="19"/>
      <c r="I1919" s="19"/>
      <c r="J1919" s="19"/>
      <c r="K1919" s="19"/>
      <c r="L1919" s="19"/>
      <c r="M1919" s="19"/>
      <c r="N1919" s="19"/>
      <c r="O1919" s="19"/>
      <c r="P1919" s="19"/>
    </row>
    <row r="1920" spans="5:16" ht="15.75">
      <c r="E1920" s="19"/>
      <c r="F1920" s="19"/>
      <c r="G1920" s="19"/>
      <c r="H1920" s="19"/>
      <c r="I1920" s="19"/>
      <c r="J1920" s="19"/>
      <c r="K1920" s="19"/>
      <c r="L1920" s="19"/>
      <c r="M1920" s="19"/>
      <c r="N1920" s="19"/>
      <c r="O1920" s="19"/>
      <c r="P1920" s="19"/>
    </row>
    <row r="1921" spans="5:16" ht="15.75">
      <c r="E1921" s="19"/>
      <c r="F1921" s="19"/>
      <c r="G1921" s="19"/>
      <c r="H1921" s="19"/>
      <c r="I1921" s="19"/>
      <c r="J1921" s="19"/>
      <c r="K1921" s="19"/>
      <c r="L1921" s="19"/>
      <c r="M1921" s="19"/>
      <c r="N1921" s="19"/>
      <c r="O1921" s="19"/>
      <c r="P1921" s="19"/>
    </row>
    <row r="1922" spans="5:16" ht="15.75">
      <c r="E1922" s="19"/>
      <c r="F1922" s="19"/>
      <c r="G1922" s="19"/>
      <c r="H1922" s="19"/>
      <c r="I1922" s="19"/>
      <c r="J1922" s="19"/>
      <c r="K1922" s="19"/>
      <c r="L1922" s="19"/>
      <c r="M1922" s="19"/>
      <c r="N1922" s="19"/>
      <c r="O1922" s="19"/>
      <c r="P1922" s="19"/>
    </row>
    <row r="1923" spans="5:16" ht="15.75">
      <c r="E1923" s="19"/>
      <c r="F1923" s="19"/>
      <c r="G1923" s="19"/>
      <c r="H1923" s="19"/>
      <c r="I1923" s="19"/>
      <c r="J1923" s="19"/>
      <c r="K1923" s="19"/>
      <c r="L1923" s="19"/>
      <c r="M1923" s="19"/>
      <c r="N1923" s="19"/>
      <c r="O1923" s="19"/>
      <c r="P1923" s="19"/>
    </row>
    <row r="1924" spans="5:16" ht="15.75">
      <c r="E1924" s="19"/>
      <c r="F1924" s="19"/>
      <c r="G1924" s="19"/>
      <c r="H1924" s="19"/>
      <c r="I1924" s="19"/>
      <c r="J1924" s="19"/>
      <c r="K1924" s="19"/>
      <c r="L1924" s="19"/>
      <c r="M1924" s="19"/>
      <c r="N1924" s="19"/>
      <c r="O1924" s="19"/>
      <c r="P1924" s="19"/>
    </row>
    <row r="1925" spans="5:16" ht="15.75">
      <c r="E1925" s="19"/>
      <c r="F1925" s="19"/>
      <c r="G1925" s="19"/>
      <c r="H1925" s="19"/>
      <c r="I1925" s="19"/>
      <c r="J1925" s="19"/>
      <c r="K1925" s="19"/>
      <c r="L1925" s="19"/>
      <c r="M1925" s="19"/>
      <c r="N1925" s="19"/>
      <c r="O1925" s="19"/>
      <c r="P1925" s="19"/>
    </row>
    <row r="1926" spans="5:16" ht="15.75">
      <c r="E1926" s="19"/>
      <c r="F1926" s="19"/>
      <c r="G1926" s="19"/>
      <c r="H1926" s="19"/>
      <c r="I1926" s="19"/>
      <c r="J1926" s="19"/>
      <c r="K1926" s="19"/>
      <c r="L1926" s="19"/>
      <c r="M1926" s="19"/>
      <c r="N1926" s="19"/>
      <c r="O1926" s="19"/>
      <c r="P1926" s="19"/>
    </row>
    <row r="1927" spans="5:16" ht="15.75">
      <c r="E1927" s="19"/>
      <c r="F1927" s="19"/>
      <c r="G1927" s="19"/>
      <c r="H1927" s="19"/>
      <c r="I1927" s="19"/>
      <c r="J1927" s="19"/>
      <c r="K1927" s="19"/>
      <c r="L1927" s="19"/>
      <c r="M1927" s="19"/>
      <c r="N1927" s="19"/>
      <c r="O1927" s="19"/>
      <c r="P1927" s="19"/>
    </row>
    <row r="1928" spans="5:16" ht="15.75">
      <c r="E1928" s="19"/>
      <c r="F1928" s="19"/>
      <c r="G1928" s="19"/>
      <c r="H1928" s="19"/>
      <c r="I1928" s="19"/>
      <c r="J1928" s="19"/>
      <c r="K1928" s="19"/>
      <c r="L1928" s="19"/>
      <c r="M1928" s="19"/>
      <c r="N1928" s="19"/>
      <c r="O1928" s="19"/>
      <c r="P1928" s="19"/>
    </row>
    <row r="1929" spans="5:16" ht="15.75">
      <c r="E1929" s="19"/>
      <c r="F1929" s="19"/>
      <c r="G1929" s="19"/>
      <c r="H1929" s="19"/>
      <c r="I1929" s="19"/>
      <c r="J1929" s="19"/>
      <c r="K1929" s="19"/>
      <c r="L1929" s="19"/>
      <c r="M1929" s="19"/>
      <c r="N1929" s="19"/>
      <c r="O1929" s="19"/>
      <c r="P1929" s="19"/>
    </row>
    <row r="1930" spans="5:16" ht="15.75">
      <c r="E1930" s="19"/>
      <c r="F1930" s="19"/>
      <c r="G1930" s="19"/>
      <c r="H1930" s="19"/>
      <c r="I1930" s="19"/>
      <c r="J1930" s="19"/>
      <c r="K1930" s="19"/>
      <c r="L1930" s="19"/>
      <c r="M1930" s="19"/>
      <c r="N1930" s="19"/>
      <c r="O1930" s="19"/>
      <c r="P1930" s="19"/>
    </row>
    <row r="1931" spans="5:16" ht="15.75">
      <c r="E1931" s="19"/>
      <c r="F1931" s="19"/>
      <c r="G1931" s="19"/>
      <c r="H1931" s="19"/>
      <c r="I1931" s="19"/>
      <c r="J1931" s="19"/>
      <c r="K1931" s="19"/>
      <c r="L1931" s="19"/>
      <c r="M1931" s="19"/>
      <c r="N1931" s="19"/>
      <c r="O1931" s="19"/>
      <c r="P1931" s="19"/>
    </row>
    <row r="1932" spans="5:16" ht="15.75">
      <c r="E1932" s="19"/>
      <c r="F1932" s="19"/>
      <c r="G1932" s="19"/>
      <c r="H1932" s="19"/>
      <c r="I1932" s="19"/>
      <c r="J1932" s="19"/>
      <c r="K1932" s="19"/>
      <c r="L1932" s="19"/>
      <c r="M1932" s="19"/>
      <c r="N1932" s="19"/>
      <c r="O1932" s="19"/>
      <c r="P1932" s="19"/>
    </row>
    <row r="1933" spans="5:16" ht="15.75">
      <c r="E1933" s="19"/>
      <c r="F1933" s="19"/>
      <c r="G1933" s="19"/>
      <c r="H1933" s="19"/>
      <c r="I1933" s="19"/>
      <c r="J1933" s="19"/>
      <c r="K1933" s="19"/>
      <c r="L1933" s="19"/>
      <c r="M1933" s="19"/>
      <c r="N1933" s="19"/>
      <c r="O1933" s="19"/>
      <c r="P1933" s="19"/>
    </row>
    <row r="1934" spans="5:16" ht="15.75">
      <c r="E1934" s="19"/>
      <c r="F1934" s="19"/>
      <c r="G1934" s="19"/>
      <c r="H1934" s="19"/>
      <c r="I1934" s="19"/>
      <c r="J1934" s="19"/>
      <c r="K1934" s="19"/>
      <c r="L1934" s="19"/>
      <c r="M1934" s="19"/>
      <c r="N1934" s="19"/>
      <c r="O1934" s="19"/>
      <c r="P1934" s="19"/>
    </row>
    <row r="1935" spans="5:16" ht="15.75">
      <c r="E1935" s="19"/>
      <c r="F1935" s="19"/>
      <c r="G1935" s="19"/>
      <c r="H1935" s="19"/>
      <c r="I1935" s="19"/>
      <c r="J1935" s="19"/>
      <c r="K1935" s="19"/>
      <c r="L1935" s="19"/>
      <c r="M1935" s="19"/>
      <c r="N1935" s="19"/>
      <c r="O1935" s="19"/>
      <c r="P1935" s="19"/>
    </row>
    <row r="1936" spans="5:16" ht="15.75">
      <c r="E1936" s="19"/>
      <c r="F1936" s="19"/>
      <c r="G1936" s="19"/>
      <c r="H1936" s="19"/>
      <c r="I1936" s="19"/>
      <c r="J1936" s="19"/>
      <c r="K1936" s="19"/>
      <c r="L1936" s="19"/>
      <c r="M1936" s="19"/>
      <c r="N1936" s="19"/>
      <c r="O1936" s="19"/>
      <c r="P1936" s="19"/>
    </row>
    <row r="1937" spans="5:16" ht="15.75">
      <c r="E1937" s="19"/>
      <c r="F1937" s="19"/>
      <c r="G1937" s="19"/>
      <c r="H1937" s="19"/>
      <c r="I1937" s="19"/>
      <c r="J1937" s="19"/>
      <c r="K1937" s="19"/>
      <c r="L1937" s="19"/>
      <c r="M1937" s="19"/>
      <c r="N1937" s="19"/>
      <c r="O1937" s="19"/>
      <c r="P1937" s="19"/>
    </row>
    <row r="1938" spans="5:16" ht="15.75">
      <c r="E1938" s="19"/>
      <c r="F1938" s="19"/>
      <c r="G1938" s="19"/>
      <c r="H1938" s="19"/>
      <c r="I1938" s="19"/>
      <c r="J1938" s="19"/>
      <c r="K1938" s="19"/>
      <c r="L1938" s="19"/>
      <c r="M1938" s="19"/>
      <c r="N1938" s="19"/>
      <c r="O1938" s="19"/>
      <c r="P1938" s="19"/>
    </row>
    <row r="1939" spans="5:16" ht="15.75">
      <c r="E1939" s="19"/>
      <c r="F1939" s="19"/>
      <c r="G1939" s="19"/>
      <c r="H1939" s="19"/>
      <c r="I1939" s="19"/>
      <c r="J1939" s="19"/>
      <c r="K1939" s="19"/>
      <c r="L1939" s="19"/>
      <c r="M1939" s="19"/>
      <c r="N1939" s="19"/>
      <c r="O1939" s="19"/>
      <c r="P1939" s="19"/>
    </row>
    <row r="1940" spans="5:16" ht="15.75">
      <c r="E1940" s="19"/>
      <c r="F1940" s="19"/>
      <c r="G1940" s="19"/>
      <c r="H1940" s="19"/>
      <c r="I1940" s="19"/>
      <c r="J1940" s="19"/>
      <c r="K1940" s="19"/>
      <c r="L1940" s="19"/>
      <c r="M1940" s="19"/>
      <c r="N1940" s="19"/>
      <c r="O1940" s="19"/>
      <c r="P1940" s="19"/>
    </row>
    <row r="1941" spans="5:16" ht="15.75">
      <c r="E1941" s="19"/>
      <c r="F1941" s="19"/>
      <c r="G1941" s="19"/>
      <c r="H1941" s="19"/>
      <c r="I1941" s="19"/>
      <c r="J1941" s="19"/>
      <c r="K1941" s="19"/>
      <c r="L1941" s="19"/>
      <c r="M1941" s="19"/>
      <c r="N1941" s="19"/>
      <c r="O1941" s="19"/>
      <c r="P1941" s="19"/>
    </row>
    <row r="1942" spans="5:16" ht="15.75">
      <c r="E1942" s="19"/>
      <c r="F1942" s="19"/>
      <c r="G1942" s="19"/>
      <c r="H1942" s="19"/>
      <c r="I1942" s="19"/>
      <c r="J1942" s="19"/>
      <c r="K1942" s="19"/>
      <c r="L1942" s="19"/>
      <c r="M1942" s="19"/>
      <c r="N1942" s="19"/>
      <c r="O1942" s="19"/>
      <c r="P1942" s="19"/>
    </row>
    <row r="1943" spans="5:16" ht="15.75">
      <c r="E1943" s="19"/>
      <c r="F1943" s="19"/>
      <c r="G1943" s="19"/>
      <c r="H1943" s="19"/>
      <c r="I1943" s="19"/>
      <c r="J1943" s="19"/>
      <c r="K1943" s="19"/>
      <c r="L1943" s="19"/>
      <c r="M1943" s="19"/>
      <c r="N1943" s="19"/>
      <c r="O1943" s="19"/>
      <c r="P1943" s="19"/>
    </row>
    <row r="1944" spans="5:16" ht="15.75">
      <c r="E1944" s="19"/>
      <c r="F1944" s="19"/>
      <c r="G1944" s="19"/>
      <c r="H1944" s="19"/>
      <c r="I1944" s="19"/>
      <c r="J1944" s="19"/>
      <c r="K1944" s="19"/>
      <c r="L1944" s="19"/>
      <c r="M1944" s="19"/>
      <c r="N1944" s="19"/>
      <c r="O1944" s="19"/>
      <c r="P1944" s="19"/>
    </row>
    <row r="1945" spans="5:16" ht="15.75">
      <c r="E1945" s="19"/>
      <c r="F1945" s="19"/>
      <c r="G1945" s="19"/>
      <c r="H1945" s="19"/>
      <c r="I1945" s="19"/>
      <c r="J1945" s="19"/>
      <c r="K1945" s="19"/>
      <c r="L1945" s="19"/>
      <c r="M1945" s="19"/>
      <c r="N1945" s="19"/>
      <c r="O1945" s="19"/>
      <c r="P1945" s="19"/>
    </row>
    <row r="1946" spans="5:16" ht="15.75">
      <c r="E1946" s="19"/>
      <c r="F1946" s="19"/>
      <c r="G1946" s="19"/>
      <c r="H1946" s="19"/>
      <c r="I1946" s="19"/>
      <c r="J1946" s="19"/>
      <c r="K1946" s="19"/>
      <c r="L1946" s="19"/>
      <c r="M1946" s="19"/>
      <c r="N1946" s="19"/>
      <c r="O1946" s="19"/>
      <c r="P1946" s="19"/>
    </row>
    <row r="1947" spans="5:16" ht="15.75">
      <c r="E1947" s="19"/>
      <c r="F1947" s="19"/>
      <c r="G1947" s="19"/>
      <c r="H1947" s="19"/>
      <c r="I1947" s="19"/>
      <c r="J1947" s="19"/>
      <c r="K1947" s="19"/>
      <c r="L1947" s="19"/>
      <c r="M1947" s="19"/>
      <c r="N1947" s="19"/>
      <c r="O1947" s="19"/>
      <c r="P1947" s="19"/>
    </row>
    <row r="1948" spans="5:16" ht="15.75">
      <c r="E1948" s="19"/>
      <c r="F1948" s="19"/>
      <c r="G1948" s="19"/>
      <c r="H1948" s="19"/>
      <c r="I1948" s="19"/>
      <c r="J1948" s="19"/>
      <c r="K1948" s="19"/>
      <c r="L1948" s="19"/>
      <c r="M1948" s="19"/>
      <c r="N1948" s="19"/>
      <c r="O1948" s="19"/>
      <c r="P1948" s="19"/>
    </row>
    <row r="1949" spans="5:16" ht="15.75">
      <c r="E1949" s="19"/>
      <c r="F1949" s="19"/>
      <c r="G1949" s="19"/>
      <c r="H1949" s="19"/>
      <c r="I1949" s="19"/>
      <c r="J1949" s="19"/>
      <c r="K1949" s="19"/>
      <c r="L1949" s="19"/>
      <c r="M1949" s="19"/>
      <c r="N1949" s="19"/>
      <c r="O1949" s="19"/>
      <c r="P1949" s="19"/>
    </row>
    <row r="1950" spans="5:16" ht="15.75">
      <c r="E1950" s="19"/>
      <c r="F1950" s="19"/>
      <c r="G1950" s="19"/>
      <c r="H1950" s="19"/>
      <c r="I1950" s="19"/>
      <c r="J1950" s="19"/>
      <c r="K1950" s="19"/>
      <c r="L1950" s="19"/>
      <c r="M1950" s="19"/>
      <c r="N1950" s="19"/>
      <c r="O1950" s="19"/>
      <c r="P1950" s="19"/>
    </row>
    <row r="1951" spans="5:16" ht="15.75">
      <c r="E1951" s="19"/>
      <c r="F1951" s="19"/>
      <c r="G1951" s="19"/>
      <c r="H1951" s="19"/>
      <c r="I1951" s="19"/>
      <c r="J1951" s="19"/>
      <c r="K1951" s="19"/>
      <c r="L1951" s="19"/>
      <c r="M1951" s="19"/>
      <c r="N1951" s="19"/>
      <c r="O1951" s="19"/>
      <c r="P1951" s="19"/>
    </row>
    <row r="1952" spans="5:16" ht="15.75">
      <c r="E1952" s="19"/>
      <c r="F1952" s="19"/>
      <c r="G1952" s="19"/>
      <c r="H1952" s="19"/>
      <c r="I1952" s="19"/>
      <c r="J1952" s="19"/>
      <c r="K1952" s="19"/>
      <c r="L1952" s="19"/>
      <c r="M1952" s="19"/>
      <c r="N1952" s="19"/>
      <c r="O1952" s="19"/>
      <c r="P1952" s="19"/>
    </row>
    <row r="1953" spans="5:16" ht="15.75">
      <c r="E1953" s="19"/>
      <c r="F1953" s="19"/>
      <c r="G1953" s="19"/>
      <c r="H1953" s="19"/>
      <c r="I1953" s="19"/>
      <c r="J1953" s="19"/>
      <c r="K1953" s="19"/>
      <c r="L1953" s="19"/>
      <c r="M1953" s="19"/>
      <c r="N1953" s="19"/>
      <c r="O1953" s="19"/>
      <c r="P1953" s="19"/>
    </row>
    <row r="1954" spans="5:16" ht="15.75">
      <c r="E1954" s="19"/>
      <c r="F1954" s="19"/>
      <c r="G1954" s="19"/>
      <c r="H1954" s="19"/>
      <c r="I1954" s="19"/>
      <c r="J1954" s="19"/>
      <c r="K1954" s="19"/>
      <c r="L1954" s="19"/>
      <c r="M1954" s="19"/>
      <c r="N1954" s="19"/>
      <c r="O1954" s="19"/>
      <c r="P1954" s="19"/>
    </row>
    <row r="1955" spans="5:16" ht="15.75">
      <c r="E1955" s="19"/>
      <c r="F1955" s="19"/>
      <c r="G1955" s="19"/>
      <c r="H1955" s="19"/>
      <c r="I1955" s="19"/>
      <c r="J1955" s="19"/>
      <c r="K1955" s="19"/>
      <c r="L1955" s="19"/>
      <c r="M1955" s="19"/>
      <c r="N1955" s="19"/>
      <c r="O1955" s="19"/>
      <c r="P1955" s="19"/>
    </row>
    <row r="1956" spans="5:16" ht="15.75">
      <c r="E1956" s="19"/>
      <c r="F1956" s="19"/>
      <c r="G1956" s="19"/>
      <c r="H1956" s="19"/>
      <c r="I1956" s="19"/>
      <c r="J1956" s="19"/>
      <c r="K1956" s="19"/>
      <c r="L1956" s="19"/>
      <c r="M1956" s="19"/>
      <c r="N1956" s="19"/>
      <c r="O1956" s="19"/>
      <c r="P1956" s="19"/>
    </row>
    <row r="1957" spans="5:16" ht="15.75">
      <c r="E1957" s="19"/>
      <c r="F1957" s="19"/>
      <c r="G1957" s="19"/>
      <c r="H1957" s="19"/>
      <c r="I1957" s="19"/>
      <c r="J1957" s="19"/>
      <c r="K1957" s="19"/>
      <c r="L1957" s="19"/>
      <c r="M1957" s="19"/>
      <c r="N1957" s="19"/>
      <c r="O1957" s="19"/>
      <c r="P1957" s="19"/>
    </row>
    <row r="1958" spans="5:16" ht="15.75">
      <c r="E1958" s="19"/>
      <c r="F1958" s="19"/>
      <c r="G1958" s="19"/>
      <c r="H1958" s="19"/>
      <c r="I1958" s="19"/>
      <c r="J1958" s="19"/>
      <c r="K1958" s="19"/>
      <c r="L1958" s="19"/>
      <c r="M1958" s="19"/>
      <c r="N1958" s="19"/>
      <c r="O1958" s="19"/>
      <c r="P1958" s="19"/>
    </row>
    <row r="1959" spans="5:16" ht="15.75">
      <c r="E1959" s="19"/>
      <c r="F1959" s="19"/>
      <c r="G1959" s="19"/>
      <c r="H1959" s="19"/>
      <c r="I1959" s="19"/>
      <c r="J1959" s="19"/>
      <c r="K1959" s="19"/>
      <c r="L1959" s="19"/>
      <c r="M1959" s="19"/>
      <c r="N1959" s="19"/>
      <c r="O1959" s="19"/>
      <c r="P1959" s="19"/>
    </row>
    <row r="1960" spans="5:16" ht="15.75">
      <c r="E1960" s="19"/>
      <c r="F1960" s="19"/>
      <c r="G1960" s="19"/>
      <c r="H1960" s="19"/>
      <c r="I1960" s="19"/>
      <c r="J1960" s="19"/>
      <c r="K1960" s="19"/>
      <c r="L1960" s="19"/>
      <c r="M1960" s="19"/>
      <c r="N1960" s="19"/>
      <c r="O1960" s="19"/>
      <c r="P1960" s="19"/>
    </row>
    <row r="1961" spans="5:16" ht="15.75">
      <c r="E1961" s="19"/>
      <c r="F1961" s="19"/>
      <c r="G1961" s="19"/>
      <c r="H1961" s="19"/>
      <c r="I1961" s="19"/>
      <c r="J1961" s="19"/>
      <c r="K1961" s="19"/>
      <c r="L1961" s="19"/>
      <c r="M1961" s="19"/>
      <c r="N1961" s="19"/>
      <c r="O1961" s="19"/>
      <c r="P1961" s="19"/>
    </row>
    <row r="1962" spans="5:16" ht="15.75">
      <c r="E1962" s="19"/>
      <c r="F1962" s="19"/>
      <c r="G1962" s="19"/>
      <c r="H1962" s="19"/>
      <c r="I1962" s="19"/>
      <c r="J1962" s="19"/>
      <c r="K1962" s="19"/>
      <c r="L1962" s="19"/>
      <c r="M1962" s="19"/>
      <c r="N1962" s="19"/>
      <c r="O1962" s="19"/>
      <c r="P1962" s="19"/>
    </row>
    <row r="1963" spans="5:16" ht="15.75">
      <c r="E1963" s="19"/>
      <c r="F1963" s="19"/>
      <c r="G1963" s="19"/>
      <c r="H1963" s="19"/>
      <c r="I1963" s="19"/>
      <c r="J1963" s="19"/>
      <c r="K1963" s="19"/>
      <c r="L1963" s="19"/>
      <c r="M1963" s="19"/>
      <c r="N1963" s="19"/>
      <c r="O1963" s="19"/>
      <c r="P1963" s="19"/>
    </row>
    <row r="1964" spans="5:16" ht="15.75">
      <c r="E1964" s="19"/>
      <c r="F1964" s="19"/>
      <c r="G1964" s="19"/>
      <c r="H1964" s="19"/>
      <c r="I1964" s="19"/>
      <c r="J1964" s="19"/>
      <c r="K1964" s="19"/>
      <c r="L1964" s="19"/>
      <c r="M1964" s="19"/>
      <c r="N1964" s="19"/>
      <c r="O1964" s="19"/>
      <c r="P1964" s="19"/>
    </row>
    <row r="1965" spans="5:16" ht="15.75">
      <c r="E1965" s="19"/>
      <c r="F1965" s="19"/>
      <c r="G1965" s="19"/>
      <c r="H1965" s="19"/>
      <c r="I1965" s="19"/>
      <c r="J1965" s="19"/>
      <c r="K1965" s="19"/>
      <c r="L1965" s="19"/>
      <c r="M1965" s="19"/>
      <c r="N1965" s="19"/>
      <c r="O1965" s="19"/>
      <c r="P1965" s="19"/>
    </row>
    <row r="1966" spans="5:16" ht="15.75">
      <c r="E1966" s="19"/>
      <c r="F1966" s="19"/>
      <c r="G1966" s="19"/>
      <c r="H1966" s="19"/>
      <c r="I1966" s="19"/>
      <c r="J1966" s="19"/>
      <c r="K1966" s="19"/>
      <c r="L1966" s="19"/>
      <c r="M1966" s="19"/>
      <c r="N1966" s="19"/>
      <c r="O1966" s="19"/>
      <c r="P1966" s="19"/>
    </row>
    <row r="1967" spans="5:16" ht="15.75">
      <c r="E1967" s="19"/>
      <c r="F1967" s="19"/>
      <c r="G1967" s="19"/>
      <c r="H1967" s="19"/>
      <c r="I1967" s="19"/>
      <c r="J1967" s="19"/>
      <c r="K1967" s="19"/>
      <c r="L1967" s="19"/>
      <c r="M1967" s="19"/>
      <c r="N1967" s="19"/>
      <c r="O1967" s="19"/>
      <c r="P1967" s="19"/>
    </row>
    <row r="1968" spans="5:16" ht="15.75">
      <c r="E1968" s="19"/>
      <c r="F1968" s="19"/>
      <c r="G1968" s="19"/>
      <c r="H1968" s="19"/>
      <c r="I1968" s="19"/>
      <c r="J1968" s="19"/>
      <c r="K1968" s="19"/>
      <c r="L1968" s="19"/>
      <c r="M1968" s="19"/>
      <c r="N1968" s="19"/>
      <c r="O1968" s="19"/>
      <c r="P1968" s="19"/>
    </row>
    <row r="1969" spans="5:16" ht="15.75">
      <c r="E1969" s="19"/>
      <c r="F1969" s="19"/>
      <c r="G1969" s="19"/>
      <c r="H1969" s="19"/>
      <c r="I1969" s="19"/>
      <c r="J1969" s="19"/>
      <c r="K1969" s="19"/>
      <c r="L1969" s="19"/>
      <c r="M1969" s="19"/>
      <c r="N1969" s="19"/>
      <c r="O1969" s="19"/>
      <c r="P1969" s="19"/>
    </row>
    <row r="1970" spans="5:16" ht="15.75">
      <c r="E1970" s="19"/>
      <c r="F1970" s="19"/>
      <c r="G1970" s="19"/>
      <c r="H1970" s="19"/>
      <c r="I1970" s="19"/>
      <c r="J1970" s="19"/>
      <c r="K1970" s="19"/>
      <c r="L1970" s="19"/>
      <c r="M1970" s="19"/>
      <c r="N1970" s="19"/>
      <c r="O1970" s="19"/>
      <c r="P1970" s="19"/>
    </row>
    <row r="1971" spans="5:16" ht="15.75">
      <c r="E1971" s="19"/>
      <c r="F1971" s="19"/>
      <c r="G1971" s="19"/>
      <c r="H1971" s="19"/>
      <c r="I1971" s="19"/>
      <c r="J1971" s="19"/>
      <c r="K1971" s="19"/>
      <c r="L1971" s="19"/>
      <c r="M1971" s="19"/>
      <c r="N1971" s="19"/>
      <c r="O1971" s="19"/>
      <c r="P1971" s="19"/>
    </row>
    <row r="1972" spans="5:16" ht="15.75">
      <c r="E1972" s="19"/>
      <c r="F1972" s="19"/>
      <c r="G1972" s="19"/>
      <c r="H1972" s="19"/>
      <c r="I1972" s="19"/>
      <c r="J1972" s="19"/>
      <c r="K1972" s="19"/>
      <c r="L1972" s="19"/>
      <c r="M1972" s="19"/>
      <c r="N1972" s="19"/>
      <c r="O1972" s="19"/>
      <c r="P1972" s="19"/>
    </row>
    <row r="1973" spans="5:16" ht="15.75">
      <c r="E1973" s="19"/>
      <c r="F1973" s="19"/>
      <c r="G1973" s="19"/>
      <c r="H1973" s="19"/>
      <c r="I1973" s="19"/>
      <c r="J1973" s="19"/>
      <c r="K1973" s="19"/>
      <c r="L1973" s="19"/>
      <c r="M1973" s="19"/>
      <c r="N1973" s="19"/>
      <c r="O1973" s="19"/>
      <c r="P1973" s="19"/>
    </row>
    <row r="1974" spans="5:16" ht="15.75">
      <c r="E1974" s="19"/>
      <c r="F1974" s="19"/>
      <c r="G1974" s="19"/>
      <c r="H1974" s="19"/>
      <c r="I1974" s="19"/>
      <c r="J1974" s="19"/>
      <c r="K1974" s="19"/>
      <c r="L1974" s="19"/>
      <c r="M1974" s="19"/>
      <c r="N1974" s="19"/>
      <c r="O1974" s="19"/>
      <c r="P1974" s="19"/>
    </row>
    <row r="1975" spans="5:16" ht="15.75">
      <c r="E1975" s="19"/>
      <c r="F1975" s="19"/>
      <c r="G1975" s="19"/>
      <c r="H1975" s="19"/>
      <c r="I1975" s="19"/>
      <c r="J1975" s="19"/>
      <c r="K1975" s="19"/>
      <c r="L1975" s="19"/>
      <c r="M1975" s="19"/>
      <c r="N1975" s="19"/>
      <c r="O1975" s="19"/>
      <c r="P1975" s="19"/>
    </row>
    <row r="1976" spans="5:16" ht="15.75">
      <c r="E1976" s="19"/>
      <c r="F1976" s="19"/>
      <c r="G1976" s="19"/>
      <c r="H1976" s="19"/>
      <c r="I1976" s="19"/>
      <c r="J1976" s="19"/>
      <c r="K1976" s="19"/>
      <c r="L1976" s="19"/>
      <c r="M1976" s="19"/>
      <c r="N1976" s="19"/>
      <c r="O1976" s="19"/>
      <c r="P1976" s="19"/>
    </row>
    <row r="1977" spans="5:16" ht="15.75">
      <c r="E1977" s="19"/>
      <c r="F1977" s="19"/>
      <c r="G1977" s="19"/>
      <c r="H1977" s="19"/>
      <c r="I1977" s="19"/>
      <c r="J1977" s="19"/>
      <c r="K1977" s="19"/>
      <c r="L1977" s="19"/>
      <c r="M1977" s="19"/>
      <c r="N1977" s="19"/>
      <c r="O1977" s="19"/>
      <c r="P1977" s="19"/>
    </row>
    <row r="1978" spans="5:16" ht="15.75">
      <c r="E1978" s="19"/>
      <c r="F1978" s="19"/>
      <c r="G1978" s="19"/>
      <c r="H1978" s="19"/>
      <c r="I1978" s="19"/>
      <c r="J1978" s="19"/>
      <c r="K1978" s="19"/>
      <c r="L1978" s="19"/>
      <c r="M1978" s="19"/>
      <c r="N1978" s="19"/>
      <c r="O1978" s="19"/>
      <c r="P1978" s="19"/>
    </row>
    <row r="1979" spans="5:16" ht="15.75">
      <c r="E1979" s="19"/>
      <c r="F1979" s="19"/>
      <c r="G1979" s="19"/>
      <c r="H1979" s="19"/>
      <c r="I1979" s="19"/>
      <c r="J1979" s="19"/>
      <c r="K1979" s="19"/>
      <c r="L1979" s="19"/>
      <c r="M1979" s="19"/>
      <c r="N1979" s="19"/>
      <c r="O1979" s="19"/>
      <c r="P1979" s="19"/>
    </row>
    <row r="1980" spans="5:16" ht="15.75">
      <c r="E1980" s="19"/>
      <c r="F1980" s="19"/>
      <c r="G1980" s="19"/>
      <c r="H1980" s="19"/>
      <c r="I1980" s="19"/>
      <c r="J1980" s="19"/>
      <c r="K1980" s="19"/>
      <c r="L1980" s="19"/>
      <c r="M1980" s="19"/>
      <c r="N1980" s="19"/>
      <c r="O1980" s="19"/>
      <c r="P1980" s="19"/>
    </row>
    <row r="1981" spans="5:16" ht="15.75">
      <c r="E1981" s="19"/>
      <c r="F1981" s="19"/>
      <c r="G1981" s="19"/>
      <c r="H1981" s="19"/>
      <c r="I1981" s="19"/>
      <c r="J1981" s="19"/>
      <c r="K1981" s="19"/>
      <c r="L1981" s="19"/>
      <c r="M1981" s="19"/>
      <c r="N1981" s="19"/>
      <c r="O1981" s="19"/>
      <c r="P1981" s="19"/>
    </row>
    <row r="1982" spans="5:16" ht="15.75">
      <c r="E1982" s="19"/>
      <c r="F1982" s="19"/>
      <c r="G1982" s="19"/>
      <c r="H1982" s="19"/>
      <c r="I1982" s="19"/>
      <c r="J1982" s="19"/>
      <c r="K1982" s="19"/>
      <c r="L1982" s="19"/>
      <c r="M1982" s="19"/>
      <c r="N1982" s="19"/>
      <c r="O1982" s="19"/>
      <c r="P1982" s="19"/>
    </row>
    <row r="1983" spans="5:16" ht="15.75">
      <c r="E1983" s="19"/>
      <c r="F1983" s="19"/>
      <c r="G1983" s="19"/>
      <c r="H1983" s="19"/>
      <c r="I1983" s="19"/>
      <c r="J1983" s="19"/>
      <c r="K1983" s="19"/>
      <c r="L1983" s="19"/>
      <c r="M1983" s="19"/>
      <c r="N1983" s="19"/>
      <c r="O1983" s="19"/>
      <c r="P1983" s="19"/>
    </row>
    <row r="1984" spans="5:16" ht="15.75">
      <c r="E1984" s="19"/>
      <c r="F1984" s="19"/>
      <c r="G1984" s="19"/>
      <c r="H1984" s="19"/>
      <c r="I1984" s="19"/>
      <c r="J1984" s="19"/>
      <c r="K1984" s="19"/>
      <c r="L1984" s="19"/>
      <c r="M1984" s="19"/>
      <c r="N1984" s="19"/>
      <c r="O1984" s="19"/>
      <c r="P1984" s="19"/>
    </row>
    <row r="1985" spans="5:16" ht="15.75">
      <c r="E1985" s="19"/>
      <c r="F1985" s="19"/>
      <c r="G1985" s="19"/>
      <c r="H1985" s="19"/>
      <c r="I1985" s="19"/>
      <c r="J1985" s="19"/>
      <c r="K1985" s="19"/>
      <c r="L1985" s="19"/>
      <c r="M1985" s="19"/>
      <c r="N1985" s="19"/>
      <c r="O1985" s="19"/>
      <c r="P1985" s="19"/>
    </row>
    <row r="1986" spans="5:16" ht="15.75">
      <c r="E1986" s="19"/>
      <c r="F1986" s="19"/>
      <c r="G1986" s="19"/>
      <c r="H1986" s="19"/>
      <c r="I1986" s="19"/>
      <c r="J1986" s="19"/>
      <c r="K1986" s="19"/>
      <c r="L1986" s="19"/>
      <c r="M1986" s="19"/>
      <c r="N1986" s="19"/>
      <c r="O1986" s="19"/>
      <c r="P1986" s="19"/>
    </row>
    <row r="1987" spans="5:16" ht="15.75">
      <c r="E1987" s="19"/>
      <c r="F1987" s="19"/>
      <c r="G1987" s="19"/>
      <c r="H1987" s="19"/>
      <c r="I1987" s="19"/>
      <c r="J1987" s="19"/>
      <c r="K1987" s="19"/>
      <c r="L1987" s="19"/>
      <c r="M1987" s="19"/>
      <c r="N1987" s="19"/>
      <c r="O1987" s="19"/>
      <c r="P1987" s="19"/>
    </row>
    <row r="1988" spans="5:16" ht="15.75">
      <c r="E1988" s="19"/>
      <c r="F1988" s="19"/>
      <c r="G1988" s="19"/>
      <c r="H1988" s="19"/>
      <c r="I1988" s="19"/>
      <c r="J1988" s="19"/>
      <c r="K1988" s="19"/>
      <c r="L1988" s="19"/>
      <c r="M1988" s="19"/>
      <c r="N1988" s="19"/>
      <c r="O1988" s="19"/>
      <c r="P1988" s="19"/>
    </row>
    <row r="1989" spans="5:16" ht="15.75">
      <c r="E1989" s="19"/>
      <c r="F1989" s="19"/>
      <c r="G1989" s="19"/>
      <c r="H1989" s="19"/>
      <c r="I1989" s="19"/>
      <c r="J1989" s="19"/>
      <c r="K1989" s="19"/>
      <c r="L1989" s="19"/>
      <c r="M1989" s="19"/>
      <c r="N1989" s="19"/>
      <c r="O1989" s="19"/>
      <c r="P1989" s="19"/>
    </row>
    <row r="1990" spans="5:16" ht="15.75">
      <c r="E1990" s="19"/>
      <c r="F1990" s="19"/>
      <c r="G1990" s="19"/>
      <c r="H1990" s="19"/>
      <c r="I1990" s="19"/>
      <c r="J1990" s="19"/>
      <c r="K1990" s="19"/>
      <c r="L1990" s="19"/>
      <c r="M1990" s="19"/>
      <c r="N1990" s="19"/>
      <c r="O1990" s="19"/>
      <c r="P1990" s="19"/>
    </row>
    <row r="1991" spans="5:16" ht="15.75">
      <c r="E1991" s="19"/>
      <c r="F1991" s="19"/>
      <c r="G1991" s="19"/>
      <c r="H1991" s="19"/>
      <c r="I1991" s="19"/>
      <c r="J1991" s="19"/>
      <c r="K1991" s="19"/>
      <c r="L1991" s="19"/>
      <c r="M1991" s="19"/>
      <c r="N1991" s="19"/>
      <c r="O1991" s="19"/>
      <c r="P1991" s="19"/>
    </row>
    <row r="1992" spans="5:16" ht="15.75">
      <c r="E1992" s="19"/>
      <c r="F1992" s="19"/>
      <c r="G1992" s="19"/>
      <c r="H1992" s="19"/>
      <c r="I1992" s="19"/>
      <c r="J1992" s="19"/>
      <c r="K1992" s="19"/>
      <c r="L1992" s="19"/>
      <c r="M1992" s="19"/>
      <c r="N1992" s="19"/>
      <c r="O1992" s="19"/>
      <c r="P1992" s="19"/>
    </row>
    <row r="1993" spans="5:16" ht="15.75">
      <c r="E1993" s="19"/>
      <c r="F1993" s="19"/>
      <c r="G1993" s="19"/>
      <c r="H1993" s="19"/>
      <c r="I1993" s="19"/>
      <c r="J1993" s="19"/>
      <c r="K1993" s="19"/>
      <c r="L1993" s="19"/>
      <c r="M1993" s="19"/>
      <c r="N1993" s="19"/>
      <c r="O1993" s="19"/>
      <c r="P1993" s="19"/>
    </row>
    <row r="1994" spans="5:16" ht="15.75">
      <c r="E1994" s="19"/>
      <c r="F1994" s="19"/>
      <c r="G1994" s="19"/>
      <c r="H1994" s="19"/>
      <c r="I1994" s="19"/>
      <c r="J1994" s="19"/>
      <c r="K1994" s="19"/>
      <c r="L1994" s="19"/>
      <c r="M1994" s="19"/>
      <c r="N1994" s="19"/>
      <c r="O1994" s="19"/>
      <c r="P1994" s="19"/>
    </row>
    <row r="1995" spans="5:16" ht="15.75">
      <c r="E1995" s="19"/>
      <c r="F1995" s="19"/>
      <c r="G1995" s="19"/>
      <c r="H1995" s="19"/>
      <c r="I1995" s="19"/>
      <c r="J1995" s="19"/>
      <c r="K1995" s="19"/>
      <c r="L1995" s="19"/>
      <c r="M1995" s="19"/>
      <c r="N1995" s="19"/>
      <c r="O1995" s="19"/>
      <c r="P1995" s="19"/>
    </row>
    <row r="1996" spans="5:16" ht="15.75">
      <c r="E1996" s="19"/>
      <c r="F1996" s="19"/>
      <c r="G1996" s="19"/>
      <c r="H1996" s="19"/>
      <c r="I1996" s="19"/>
      <c r="J1996" s="19"/>
      <c r="K1996" s="19"/>
      <c r="L1996" s="19"/>
      <c r="M1996" s="19"/>
      <c r="N1996" s="19"/>
      <c r="O1996" s="19"/>
      <c r="P1996" s="19"/>
    </row>
    <row r="1997" spans="5:16" ht="15.75">
      <c r="E1997" s="19"/>
      <c r="F1997" s="19"/>
      <c r="G1997" s="19"/>
      <c r="H1997" s="19"/>
      <c r="I1997" s="19"/>
      <c r="J1997" s="19"/>
      <c r="K1997" s="19"/>
      <c r="L1997" s="19"/>
      <c r="M1997" s="19"/>
      <c r="N1997" s="19"/>
      <c r="O1997" s="19"/>
      <c r="P1997" s="19"/>
    </row>
    <row r="1998" spans="5:16" ht="15.75">
      <c r="E1998" s="19"/>
      <c r="F1998" s="19"/>
      <c r="G1998" s="19"/>
      <c r="H1998" s="19"/>
      <c r="I1998" s="19"/>
      <c r="J1998" s="19"/>
      <c r="K1998" s="19"/>
      <c r="L1998" s="19"/>
      <c r="M1998" s="19"/>
      <c r="N1998" s="19"/>
      <c r="O1998" s="19"/>
      <c r="P1998" s="19"/>
    </row>
    <row r="1999" spans="5:16" ht="15.75">
      <c r="E1999" s="19"/>
      <c r="F1999" s="19"/>
      <c r="G1999" s="19"/>
      <c r="H1999" s="19"/>
      <c r="I1999" s="19"/>
      <c r="J1999" s="19"/>
      <c r="K1999" s="19"/>
      <c r="L1999" s="19"/>
      <c r="M1999" s="19"/>
      <c r="N1999" s="19"/>
      <c r="O1999" s="19"/>
      <c r="P1999" s="19"/>
    </row>
    <row r="2000" spans="5:16" ht="15.75">
      <c r="E2000" s="19"/>
      <c r="F2000" s="19"/>
      <c r="G2000" s="19"/>
      <c r="H2000" s="19"/>
      <c r="I2000" s="19"/>
      <c r="J2000" s="19"/>
      <c r="K2000" s="19"/>
      <c r="L2000" s="19"/>
      <c r="M2000" s="19"/>
      <c r="N2000" s="19"/>
      <c r="O2000" s="19"/>
      <c r="P2000" s="19"/>
    </row>
    <row r="2001" spans="5:16" ht="15.75">
      <c r="E2001" s="19"/>
      <c r="F2001" s="19"/>
      <c r="G2001" s="19"/>
      <c r="H2001" s="19"/>
      <c r="I2001" s="19"/>
      <c r="J2001" s="19"/>
      <c r="K2001" s="19"/>
      <c r="L2001" s="19"/>
      <c r="M2001" s="19"/>
      <c r="N2001" s="19"/>
      <c r="O2001" s="19"/>
      <c r="P2001" s="19"/>
    </row>
    <row r="2002" spans="5:16" ht="15.75">
      <c r="E2002" s="19"/>
      <c r="F2002" s="19"/>
      <c r="G2002" s="19"/>
      <c r="H2002" s="19"/>
      <c r="I2002" s="19"/>
      <c r="J2002" s="19"/>
      <c r="K2002" s="19"/>
      <c r="L2002" s="19"/>
      <c r="M2002" s="19"/>
      <c r="N2002" s="19"/>
      <c r="O2002" s="19"/>
      <c r="P2002" s="19"/>
    </row>
    <row r="2003" spans="5:16" ht="15.75">
      <c r="E2003" s="19"/>
      <c r="F2003" s="19"/>
      <c r="G2003" s="19"/>
      <c r="H2003" s="19"/>
      <c r="I2003" s="19"/>
      <c r="J2003" s="19"/>
      <c r="K2003" s="19"/>
      <c r="L2003" s="19"/>
      <c r="M2003" s="19"/>
      <c r="N2003" s="19"/>
      <c r="O2003" s="19"/>
      <c r="P2003" s="19"/>
    </row>
    <row r="2004" spans="5:16" ht="15.75">
      <c r="E2004" s="19"/>
      <c r="F2004" s="19"/>
      <c r="G2004" s="19"/>
      <c r="H2004" s="19"/>
      <c r="I2004" s="19"/>
      <c r="J2004" s="19"/>
      <c r="K2004" s="19"/>
      <c r="L2004" s="19"/>
      <c r="M2004" s="19"/>
      <c r="N2004" s="19"/>
      <c r="O2004" s="19"/>
      <c r="P2004" s="19"/>
    </row>
    <row r="2005" spans="5:16" ht="15.75">
      <c r="E2005" s="19"/>
      <c r="F2005" s="19"/>
      <c r="G2005" s="19"/>
      <c r="H2005" s="19"/>
      <c r="I2005" s="19"/>
      <c r="J2005" s="19"/>
      <c r="K2005" s="19"/>
      <c r="L2005" s="19"/>
      <c r="M2005" s="19"/>
      <c r="N2005" s="19"/>
      <c r="O2005" s="19"/>
      <c r="P2005" s="19"/>
    </row>
    <row r="2006" spans="5:16" ht="15.75">
      <c r="E2006" s="19"/>
      <c r="F2006" s="19"/>
      <c r="G2006" s="19"/>
      <c r="H2006" s="19"/>
      <c r="I2006" s="19"/>
      <c r="J2006" s="19"/>
      <c r="K2006" s="19"/>
      <c r="L2006" s="19"/>
      <c r="M2006" s="19"/>
      <c r="N2006" s="19"/>
      <c r="O2006" s="19"/>
      <c r="P2006" s="19"/>
    </row>
    <row r="2007" spans="5:16" ht="15.75">
      <c r="E2007" s="19"/>
      <c r="F2007" s="19"/>
      <c r="G2007" s="19"/>
      <c r="H2007" s="19"/>
      <c r="I2007" s="19"/>
      <c r="J2007" s="19"/>
      <c r="K2007" s="19"/>
      <c r="L2007" s="19"/>
      <c r="M2007" s="19"/>
      <c r="N2007" s="19"/>
      <c r="O2007" s="19"/>
      <c r="P2007" s="19"/>
    </row>
    <row r="2008" spans="5:16" ht="15.75">
      <c r="E2008" s="19"/>
      <c r="F2008" s="19"/>
      <c r="G2008" s="19"/>
      <c r="H2008" s="19"/>
      <c r="I2008" s="19"/>
      <c r="J2008" s="19"/>
      <c r="K2008" s="19"/>
      <c r="L2008" s="19"/>
      <c r="M2008" s="19"/>
      <c r="N2008" s="19"/>
      <c r="O2008" s="19"/>
      <c r="P2008" s="19"/>
    </row>
    <row r="2009" spans="5:16" ht="15.75">
      <c r="E2009" s="19"/>
      <c r="F2009" s="19"/>
      <c r="G2009" s="19"/>
      <c r="H2009" s="19"/>
      <c r="I2009" s="19"/>
      <c r="J2009" s="19"/>
      <c r="K2009" s="19"/>
      <c r="L2009" s="19"/>
      <c r="M2009" s="19"/>
      <c r="N2009" s="19"/>
      <c r="O2009" s="19"/>
      <c r="P2009" s="19"/>
    </row>
    <row r="2010" spans="5:16" ht="15.75">
      <c r="E2010" s="19"/>
      <c r="F2010" s="19"/>
      <c r="G2010" s="19"/>
      <c r="H2010" s="19"/>
      <c r="I2010" s="19"/>
      <c r="J2010" s="19"/>
      <c r="K2010" s="19"/>
      <c r="L2010" s="19"/>
      <c r="M2010" s="19"/>
      <c r="N2010" s="19"/>
      <c r="O2010" s="19"/>
      <c r="P2010" s="19"/>
    </row>
    <row r="2011" spans="5:16" ht="15.75">
      <c r="E2011" s="19"/>
      <c r="F2011" s="19"/>
      <c r="G2011" s="19"/>
      <c r="H2011" s="19"/>
      <c r="I2011" s="19"/>
      <c r="J2011" s="19"/>
      <c r="K2011" s="19"/>
      <c r="L2011" s="19"/>
      <c r="M2011" s="19"/>
      <c r="N2011" s="19"/>
      <c r="O2011" s="19"/>
      <c r="P2011" s="19"/>
    </row>
    <row r="2012" spans="5:16" ht="15.75">
      <c r="E2012" s="19"/>
      <c r="F2012" s="19"/>
      <c r="G2012" s="19"/>
      <c r="H2012" s="19"/>
      <c r="I2012" s="19"/>
      <c r="J2012" s="19"/>
      <c r="K2012" s="19"/>
      <c r="L2012" s="19"/>
      <c r="M2012" s="19"/>
      <c r="N2012" s="19"/>
      <c r="O2012" s="19"/>
      <c r="P2012" s="19"/>
    </row>
    <row r="2013" spans="5:16" ht="15.75">
      <c r="E2013" s="19"/>
      <c r="F2013" s="19"/>
      <c r="G2013" s="19"/>
      <c r="H2013" s="19"/>
      <c r="I2013" s="19"/>
      <c r="J2013" s="19"/>
      <c r="K2013" s="19"/>
      <c r="L2013" s="19"/>
      <c r="M2013" s="19"/>
      <c r="N2013" s="19"/>
      <c r="O2013" s="19"/>
      <c r="P2013" s="19"/>
    </row>
    <row r="2014" spans="5:16" ht="15.75">
      <c r="E2014" s="19"/>
      <c r="F2014" s="19"/>
      <c r="G2014" s="19"/>
      <c r="H2014" s="19"/>
      <c r="I2014" s="19"/>
      <c r="J2014" s="19"/>
      <c r="K2014" s="19"/>
      <c r="L2014" s="19"/>
      <c r="M2014" s="19"/>
      <c r="N2014" s="19"/>
      <c r="O2014" s="19"/>
      <c r="P2014" s="19"/>
    </row>
    <row r="2015" spans="5:16" ht="15.75">
      <c r="E2015" s="19"/>
      <c r="F2015" s="19"/>
      <c r="G2015" s="19"/>
      <c r="H2015" s="19"/>
      <c r="I2015" s="19"/>
      <c r="J2015" s="19"/>
      <c r="K2015" s="19"/>
      <c r="L2015" s="19"/>
      <c r="M2015" s="19"/>
      <c r="N2015" s="19"/>
      <c r="O2015" s="19"/>
      <c r="P2015" s="19"/>
    </row>
    <row r="2016" spans="5:16" ht="15.75">
      <c r="E2016" s="19"/>
      <c r="F2016" s="19"/>
      <c r="G2016" s="19"/>
      <c r="H2016" s="19"/>
      <c r="I2016" s="19"/>
      <c r="J2016" s="19"/>
      <c r="K2016" s="19"/>
      <c r="L2016" s="19"/>
      <c r="M2016" s="19"/>
      <c r="N2016" s="19"/>
      <c r="O2016" s="19"/>
      <c r="P2016" s="19"/>
    </row>
    <row r="2017" spans="5:16" ht="15.75">
      <c r="E2017" s="19"/>
      <c r="F2017" s="19"/>
      <c r="G2017" s="19"/>
      <c r="H2017" s="19"/>
      <c r="I2017" s="19"/>
      <c r="J2017" s="19"/>
      <c r="K2017" s="19"/>
      <c r="L2017" s="19"/>
      <c r="M2017" s="19"/>
      <c r="N2017" s="19"/>
      <c r="O2017" s="19"/>
      <c r="P2017" s="19"/>
    </row>
    <row r="2018" spans="5:16" ht="15.75">
      <c r="E2018" s="19"/>
      <c r="F2018" s="19"/>
      <c r="G2018" s="19"/>
      <c r="H2018" s="19"/>
      <c r="I2018" s="19"/>
      <c r="J2018" s="19"/>
      <c r="K2018" s="19"/>
      <c r="L2018" s="19"/>
      <c r="M2018" s="19"/>
      <c r="N2018" s="19"/>
      <c r="O2018" s="19"/>
      <c r="P2018" s="19"/>
    </row>
    <row r="2019" spans="5:16" ht="15.75">
      <c r="E2019" s="19"/>
      <c r="F2019" s="19"/>
      <c r="G2019" s="19"/>
      <c r="H2019" s="19"/>
      <c r="I2019" s="19"/>
      <c r="J2019" s="19"/>
      <c r="K2019" s="19"/>
      <c r="L2019" s="19"/>
      <c r="M2019" s="19"/>
      <c r="N2019" s="19"/>
      <c r="O2019" s="19"/>
      <c r="P2019" s="19"/>
    </row>
    <row r="2020" spans="5:16" ht="15.75">
      <c r="E2020" s="19"/>
      <c r="F2020" s="19"/>
      <c r="G2020" s="19"/>
      <c r="H2020" s="19"/>
      <c r="I2020" s="19"/>
      <c r="J2020" s="19"/>
      <c r="K2020" s="19"/>
      <c r="L2020" s="19"/>
      <c r="M2020" s="19"/>
      <c r="N2020" s="19"/>
      <c r="O2020" s="19"/>
      <c r="P2020" s="19"/>
    </row>
    <row r="2021" spans="5:16" ht="15.75">
      <c r="E2021" s="19"/>
      <c r="F2021" s="19"/>
      <c r="G2021" s="19"/>
      <c r="H2021" s="19"/>
      <c r="I2021" s="19"/>
      <c r="J2021" s="19"/>
      <c r="K2021" s="19"/>
      <c r="L2021" s="19"/>
      <c r="M2021" s="19"/>
      <c r="N2021" s="19"/>
      <c r="O2021" s="19"/>
      <c r="P2021" s="19"/>
    </row>
    <row r="2022" spans="5:16" ht="15.75">
      <c r="E2022" s="19"/>
      <c r="F2022" s="19"/>
      <c r="G2022" s="19"/>
      <c r="H2022" s="19"/>
      <c r="I2022" s="19"/>
      <c r="J2022" s="19"/>
      <c r="K2022" s="19"/>
      <c r="L2022" s="19"/>
      <c r="M2022" s="19"/>
      <c r="N2022" s="19"/>
      <c r="O2022" s="19"/>
      <c r="P2022" s="19"/>
    </row>
    <row r="2023" spans="5:16" ht="15.75">
      <c r="E2023" s="19"/>
      <c r="F2023" s="19"/>
      <c r="G2023" s="19"/>
      <c r="H2023" s="19"/>
      <c r="I2023" s="19"/>
      <c r="J2023" s="19"/>
      <c r="K2023" s="19"/>
      <c r="L2023" s="19"/>
      <c r="M2023" s="19"/>
      <c r="N2023" s="19"/>
      <c r="O2023" s="19"/>
      <c r="P2023" s="19"/>
    </row>
    <row r="2024" spans="5:16" ht="15.75">
      <c r="E2024" s="19"/>
      <c r="F2024" s="19"/>
      <c r="G2024" s="19"/>
      <c r="H2024" s="19"/>
      <c r="I2024" s="19"/>
      <c r="J2024" s="19"/>
      <c r="K2024" s="19"/>
      <c r="L2024" s="19"/>
      <c r="M2024" s="19"/>
      <c r="N2024" s="19"/>
      <c r="O2024" s="19"/>
      <c r="P2024" s="19"/>
    </row>
    <row r="2025" spans="5:16" ht="15.75">
      <c r="E2025" s="19"/>
      <c r="F2025" s="19"/>
      <c r="G2025" s="19"/>
      <c r="H2025" s="19"/>
      <c r="I2025" s="19"/>
      <c r="J2025" s="19"/>
      <c r="K2025" s="19"/>
      <c r="L2025" s="19"/>
      <c r="M2025" s="19"/>
      <c r="N2025" s="19"/>
      <c r="O2025" s="19"/>
      <c r="P2025" s="19"/>
    </row>
    <row r="2026" spans="5:16" ht="15.75">
      <c r="E2026" s="19"/>
      <c r="F2026" s="19"/>
      <c r="G2026" s="19"/>
      <c r="H2026" s="19"/>
      <c r="I2026" s="19"/>
      <c r="J2026" s="19"/>
      <c r="K2026" s="19"/>
      <c r="L2026" s="19"/>
      <c r="M2026" s="19"/>
      <c r="N2026" s="19"/>
      <c r="O2026" s="19"/>
      <c r="P2026" s="19"/>
    </row>
    <row r="2027" spans="5:16" ht="15.75">
      <c r="E2027" s="19"/>
      <c r="F2027" s="19"/>
      <c r="G2027" s="19"/>
      <c r="H2027" s="19"/>
      <c r="I2027" s="19"/>
      <c r="J2027" s="19"/>
      <c r="K2027" s="19"/>
      <c r="L2027" s="19"/>
      <c r="M2027" s="19"/>
      <c r="N2027" s="19"/>
      <c r="O2027" s="19"/>
      <c r="P2027" s="19"/>
    </row>
    <row r="2028" spans="5:16" ht="15.75">
      <c r="E2028" s="19"/>
      <c r="F2028" s="19"/>
      <c r="G2028" s="19"/>
      <c r="H2028" s="19"/>
      <c r="I2028" s="19"/>
      <c r="J2028" s="19"/>
      <c r="K2028" s="19"/>
      <c r="L2028" s="19"/>
      <c r="M2028" s="19"/>
      <c r="N2028" s="19"/>
      <c r="O2028" s="19"/>
      <c r="P2028" s="19"/>
    </row>
    <row r="2029" spans="5:16" ht="15.75">
      <c r="E2029" s="19"/>
      <c r="F2029" s="19"/>
      <c r="G2029" s="19"/>
      <c r="H2029" s="19"/>
      <c r="I2029" s="19"/>
      <c r="J2029" s="19"/>
      <c r="K2029" s="19"/>
      <c r="L2029" s="19"/>
      <c r="M2029" s="19"/>
      <c r="N2029" s="19"/>
      <c r="O2029" s="19"/>
      <c r="P2029" s="19"/>
    </row>
    <row r="2030" spans="5:16" ht="15.75">
      <c r="E2030" s="19"/>
      <c r="F2030" s="19"/>
      <c r="G2030" s="19"/>
      <c r="H2030" s="19"/>
      <c r="I2030" s="19"/>
      <c r="J2030" s="19"/>
      <c r="K2030" s="19"/>
      <c r="L2030" s="19"/>
      <c r="M2030" s="19"/>
      <c r="N2030" s="19"/>
      <c r="O2030" s="19"/>
      <c r="P2030" s="19"/>
    </row>
    <row r="2031" spans="5:16" ht="15.75">
      <c r="E2031" s="19"/>
      <c r="F2031" s="19"/>
      <c r="G2031" s="19"/>
      <c r="H2031" s="19"/>
      <c r="I2031" s="19"/>
      <c r="J2031" s="19"/>
      <c r="K2031" s="19"/>
      <c r="L2031" s="19"/>
      <c r="M2031" s="19"/>
      <c r="N2031" s="19"/>
      <c r="O2031" s="19"/>
      <c r="P2031" s="19"/>
    </row>
    <row r="2032" spans="5:16" ht="15.75">
      <c r="E2032" s="19"/>
      <c r="F2032" s="19"/>
      <c r="G2032" s="19"/>
      <c r="H2032" s="19"/>
      <c r="I2032" s="19"/>
      <c r="J2032" s="19"/>
      <c r="K2032" s="19"/>
      <c r="L2032" s="19"/>
      <c r="M2032" s="19"/>
      <c r="N2032" s="19"/>
      <c r="O2032" s="19"/>
      <c r="P2032" s="19"/>
    </row>
    <row r="2033" spans="5:16" ht="15.75">
      <c r="E2033" s="19"/>
      <c r="F2033" s="19"/>
      <c r="G2033" s="19"/>
      <c r="H2033" s="19"/>
      <c r="I2033" s="19"/>
      <c r="J2033" s="19"/>
      <c r="K2033" s="19"/>
      <c r="L2033" s="19"/>
      <c r="M2033" s="19"/>
      <c r="N2033" s="19"/>
      <c r="O2033" s="19"/>
      <c r="P2033" s="19"/>
    </row>
    <row r="2034" spans="5:16" ht="15.75">
      <c r="E2034" s="19"/>
      <c r="F2034" s="19"/>
      <c r="G2034" s="19"/>
      <c r="H2034" s="19"/>
      <c r="I2034" s="19"/>
      <c r="J2034" s="19"/>
      <c r="K2034" s="19"/>
      <c r="L2034" s="19"/>
      <c r="M2034" s="19"/>
      <c r="N2034" s="19"/>
      <c r="O2034" s="19"/>
      <c r="P2034" s="19"/>
    </row>
    <row r="2035" spans="5:16" ht="15.75">
      <c r="E2035" s="19"/>
      <c r="F2035" s="19"/>
      <c r="G2035" s="19"/>
      <c r="H2035" s="19"/>
      <c r="I2035" s="19"/>
      <c r="J2035" s="19"/>
      <c r="K2035" s="19"/>
      <c r="L2035" s="19"/>
      <c r="M2035" s="19"/>
      <c r="N2035" s="19"/>
      <c r="O2035" s="19"/>
      <c r="P2035" s="19"/>
    </row>
    <row r="2036" spans="5:16" ht="15.75">
      <c r="E2036" s="19"/>
      <c r="F2036" s="19"/>
      <c r="G2036" s="19"/>
      <c r="H2036" s="19"/>
      <c r="I2036" s="19"/>
      <c r="J2036" s="19"/>
      <c r="K2036" s="19"/>
      <c r="L2036" s="19"/>
      <c r="M2036" s="19"/>
      <c r="N2036" s="19"/>
      <c r="O2036" s="19"/>
      <c r="P2036" s="19"/>
    </row>
    <row r="2037" spans="5:16" ht="15.75">
      <c r="E2037" s="19"/>
      <c r="F2037" s="19"/>
      <c r="G2037" s="19"/>
      <c r="H2037" s="19"/>
      <c r="I2037" s="19"/>
      <c r="J2037" s="19"/>
      <c r="K2037" s="19"/>
      <c r="L2037" s="19"/>
      <c r="M2037" s="19"/>
      <c r="N2037" s="19"/>
      <c r="O2037" s="19"/>
      <c r="P2037" s="19"/>
    </row>
    <row r="2038" spans="5:16" ht="15.75">
      <c r="E2038" s="19"/>
      <c r="F2038" s="19"/>
      <c r="G2038" s="19"/>
      <c r="H2038" s="19"/>
      <c r="I2038" s="19"/>
      <c r="J2038" s="19"/>
      <c r="K2038" s="19"/>
      <c r="L2038" s="19"/>
      <c r="M2038" s="19"/>
      <c r="N2038" s="19"/>
      <c r="O2038" s="19"/>
      <c r="P2038" s="19"/>
    </row>
    <row r="2039" spans="5:16" ht="15.75">
      <c r="E2039" s="19"/>
      <c r="F2039" s="19"/>
      <c r="G2039" s="19"/>
      <c r="H2039" s="19"/>
      <c r="I2039" s="19"/>
      <c r="J2039" s="19"/>
      <c r="K2039" s="19"/>
      <c r="L2039" s="19"/>
      <c r="M2039" s="19"/>
      <c r="N2039" s="19"/>
      <c r="O2039" s="19"/>
      <c r="P2039" s="19"/>
    </row>
    <row r="2040" spans="5:16" ht="15.75">
      <c r="E2040" s="19"/>
      <c r="F2040" s="19"/>
      <c r="G2040" s="19"/>
      <c r="H2040" s="19"/>
      <c r="I2040" s="19"/>
      <c r="J2040" s="19"/>
      <c r="K2040" s="19"/>
      <c r="L2040" s="19"/>
      <c r="M2040" s="19"/>
      <c r="N2040" s="19"/>
      <c r="O2040" s="19"/>
      <c r="P2040" s="19"/>
    </row>
    <row r="2041" spans="5:16" ht="15.75">
      <c r="E2041" s="19"/>
      <c r="F2041" s="19"/>
      <c r="G2041" s="19"/>
      <c r="H2041" s="19"/>
      <c r="I2041" s="19"/>
      <c r="J2041" s="19"/>
      <c r="K2041" s="19"/>
      <c r="L2041" s="19"/>
      <c r="M2041" s="19"/>
      <c r="N2041" s="19"/>
      <c r="O2041" s="19"/>
      <c r="P2041" s="19"/>
    </row>
    <row r="2042" spans="5:16" ht="15.75">
      <c r="E2042" s="19"/>
      <c r="F2042" s="19"/>
      <c r="G2042" s="19"/>
      <c r="H2042" s="19"/>
      <c r="I2042" s="19"/>
      <c r="J2042" s="19"/>
      <c r="K2042" s="19"/>
      <c r="L2042" s="19"/>
      <c r="M2042" s="19"/>
      <c r="N2042" s="19"/>
      <c r="O2042" s="19"/>
      <c r="P2042" s="19"/>
    </row>
    <row r="2043" spans="5:16" ht="15.75">
      <c r="E2043" s="19"/>
      <c r="F2043" s="19"/>
      <c r="G2043" s="19"/>
      <c r="H2043" s="19"/>
      <c r="I2043" s="19"/>
      <c r="J2043" s="19"/>
      <c r="K2043" s="19"/>
      <c r="L2043" s="19"/>
      <c r="M2043" s="19"/>
      <c r="N2043" s="19"/>
      <c r="O2043" s="19"/>
      <c r="P2043" s="19"/>
    </row>
    <row r="2044" spans="5:16" ht="15.75">
      <c r="E2044" s="19"/>
      <c r="F2044" s="19"/>
      <c r="G2044" s="19"/>
      <c r="H2044" s="19"/>
      <c r="I2044" s="19"/>
      <c r="J2044" s="19"/>
      <c r="K2044" s="19"/>
      <c r="L2044" s="19"/>
      <c r="M2044" s="19"/>
      <c r="N2044" s="19"/>
      <c r="O2044" s="19"/>
      <c r="P2044" s="19"/>
    </row>
    <row r="2045" spans="5:16" ht="15.75">
      <c r="E2045" s="19"/>
      <c r="F2045" s="19"/>
      <c r="G2045" s="19"/>
      <c r="H2045" s="19"/>
      <c r="I2045" s="19"/>
      <c r="J2045" s="19"/>
      <c r="K2045" s="19"/>
      <c r="L2045" s="19"/>
      <c r="M2045" s="19"/>
      <c r="N2045" s="19"/>
      <c r="O2045" s="19"/>
      <c r="P2045" s="19"/>
    </row>
    <row r="2046" spans="5:16" ht="15.75">
      <c r="E2046" s="19"/>
      <c r="F2046" s="19"/>
      <c r="G2046" s="19"/>
      <c r="H2046" s="19"/>
      <c r="I2046" s="19"/>
      <c r="J2046" s="19"/>
      <c r="K2046" s="19"/>
      <c r="L2046" s="19"/>
      <c r="M2046" s="19"/>
      <c r="N2046" s="19"/>
      <c r="O2046" s="19"/>
      <c r="P2046" s="19"/>
    </row>
    <row r="2047" spans="5:16" ht="15.75">
      <c r="E2047" s="19"/>
      <c r="F2047" s="19"/>
      <c r="G2047" s="19"/>
      <c r="H2047" s="19"/>
      <c r="I2047" s="19"/>
      <c r="J2047" s="19"/>
      <c r="K2047" s="19"/>
      <c r="L2047" s="19"/>
      <c r="M2047" s="19"/>
      <c r="N2047" s="19"/>
      <c r="O2047" s="19"/>
      <c r="P2047" s="19"/>
    </row>
    <row r="2048" spans="5:16" ht="15.75">
      <c r="E2048" s="19"/>
      <c r="F2048" s="19"/>
      <c r="G2048" s="19"/>
      <c r="H2048" s="19"/>
      <c r="I2048" s="19"/>
      <c r="J2048" s="19"/>
      <c r="K2048" s="19"/>
      <c r="L2048" s="19"/>
      <c r="M2048" s="19"/>
      <c r="N2048" s="19"/>
      <c r="O2048" s="19"/>
      <c r="P2048" s="19"/>
    </row>
    <row r="2049" spans="5:16" ht="15.75">
      <c r="E2049" s="19"/>
      <c r="F2049" s="19"/>
      <c r="G2049" s="19"/>
      <c r="H2049" s="19"/>
      <c r="I2049" s="19"/>
      <c r="J2049" s="19"/>
      <c r="K2049" s="19"/>
      <c r="L2049" s="19"/>
      <c r="M2049" s="19"/>
      <c r="N2049" s="19"/>
      <c r="O2049" s="19"/>
      <c r="P2049" s="19"/>
    </row>
    <row r="2050" spans="5:16" ht="15.75">
      <c r="E2050" s="19"/>
      <c r="F2050" s="19"/>
      <c r="G2050" s="19"/>
      <c r="H2050" s="19"/>
      <c r="I2050" s="19"/>
      <c r="J2050" s="19"/>
      <c r="K2050" s="19"/>
      <c r="L2050" s="19"/>
      <c r="M2050" s="19"/>
      <c r="N2050" s="19"/>
      <c r="O2050" s="19"/>
      <c r="P2050" s="19"/>
    </row>
    <row r="2051" spans="5:16" ht="15.75">
      <c r="E2051" s="19"/>
      <c r="F2051" s="19"/>
      <c r="G2051" s="19"/>
      <c r="H2051" s="19"/>
      <c r="I2051" s="19"/>
      <c r="J2051" s="19"/>
      <c r="K2051" s="19"/>
      <c r="L2051" s="19"/>
      <c r="M2051" s="19"/>
      <c r="N2051" s="19"/>
      <c r="O2051" s="19"/>
      <c r="P2051" s="19"/>
    </row>
    <row r="2052" spans="5:16" ht="15.75">
      <c r="E2052" s="19"/>
      <c r="F2052" s="19"/>
      <c r="G2052" s="19"/>
      <c r="H2052" s="19"/>
      <c r="I2052" s="19"/>
      <c r="J2052" s="19"/>
      <c r="K2052" s="19"/>
      <c r="L2052" s="19"/>
      <c r="M2052" s="19"/>
      <c r="N2052" s="19"/>
      <c r="O2052" s="19"/>
      <c r="P2052" s="19"/>
    </row>
    <row r="2053" spans="5:16" ht="15.75">
      <c r="E2053" s="19"/>
      <c r="F2053" s="19"/>
      <c r="G2053" s="19"/>
      <c r="H2053" s="19"/>
      <c r="I2053" s="19"/>
      <c r="J2053" s="19"/>
      <c r="K2053" s="19"/>
      <c r="L2053" s="19"/>
      <c r="M2053" s="19"/>
      <c r="N2053" s="19"/>
      <c r="O2053" s="19"/>
      <c r="P2053" s="19"/>
    </row>
    <row r="2054" spans="5:16" ht="15.75">
      <c r="E2054" s="19"/>
      <c r="F2054" s="19"/>
      <c r="G2054" s="19"/>
      <c r="H2054" s="19"/>
      <c r="I2054" s="19"/>
      <c r="J2054" s="19"/>
      <c r="K2054" s="19"/>
      <c r="L2054" s="19"/>
      <c r="M2054" s="19"/>
      <c r="N2054" s="19"/>
      <c r="O2054" s="19"/>
      <c r="P2054" s="19"/>
    </row>
    <row r="2055" spans="5:16" ht="15.75">
      <c r="E2055" s="19"/>
      <c r="F2055" s="19"/>
      <c r="G2055" s="19"/>
      <c r="H2055" s="19"/>
      <c r="I2055" s="19"/>
      <c r="J2055" s="19"/>
      <c r="K2055" s="19"/>
      <c r="L2055" s="19"/>
      <c r="M2055" s="19"/>
      <c r="N2055" s="19"/>
      <c r="O2055" s="19"/>
      <c r="P2055" s="19"/>
    </row>
    <row r="2056" spans="5:16" ht="15.75">
      <c r="E2056" s="19"/>
      <c r="F2056" s="19"/>
      <c r="G2056" s="19"/>
      <c r="H2056" s="19"/>
      <c r="I2056" s="19"/>
      <c r="J2056" s="19"/>
      <c r="K2056" s="19"/>
      <c r="L2056" s="19"/>
      <c r="M2056" s="19"/>
      <c r="N2056" s="19"/>
      <c r="O2056" s="19"/>
      <c r="P2056" s="19"/>
    </row>
    <row r="2057" spans="5:16" ht="15.75">
      <c r="E2057" s="19"/>
      <c r="F2057" s="19"/>
      <c r="G2057" s="19"/>
      <c r="H2057" s="19"/>
      <c r="I2057" s="19"/>
      <c r="J2057" s="19"/>
      <c r="K2057" s="19"/>
      <c r="L2057" s="19"/>
      <c r="M2057" s="19"/>
      <c r="N2057" s="19"/>
      <c r="O2057" s="19"/>
      <c r="P2057" s="19"/>
    </row>
    <row r="2058" spans="5:16" ht="15.75">
      <c r="E2058" s="19"/>
      <c r="F2058" s="19"/>
      <c r="G2058" s="19"/>
      <c r="H2058" s="19"/>
      <c r="I2058" s="19"/>
      <c r="J2058" s="19"/>
      <c r="K2058" s="19"/>
      <c r="L2058" s="19"/>
      <c r="M2058" s="19"/>
      <c r="N2058" s="19"/>
      <c r="O2058" s="19"/>
      <c r="P2058" s="19"/>
    </row>
    <row r="2059" spans="5:16" ht="15.75">
      <c r="E2059" s="19"/>
      <c r="F2059" s="19"/>
      <c r="G2059" s="19"/>
      <c r="H2059" s="19"/>
      <c r="I2059" s="19"/>
      <c r="J2059" s="19"/>
      <c r="K2059" s="19"/>
      <c r="L2059" s="19"/>
      <c r="M2059" s="19"/>
      <c r="N2059" s="19"/>
      <c r="O2059" s="19"/>
      <c r="P2059" s="19"/>
    </row>
    <row r="2060" spans="5:16" ht="15.75">
      <c r="E2060" s="19"/>
      <c r="F2060" s="19"/>
      <c r="G2060" s="19"/>
      <c r="H2060" s="19"/>
      <c r="I2060" s="19"/>
      <c r="J2060" s="19"/>
      <c r="K2060" s="19"/>
      <c r="L2060" s="19"/>
      <c r="M2060" s="19"/>
      <c r="N2060" s="19"/>
      <c r="O2060" s="19"/>
      <c r="P2060" s="19"/>
    </row>
    <row r="2061" spans="5:16" ht="15.75">
      <c r="E2061" s="19"/>
      <c r="F2061" s="19"/>
      <c r="G2061" s="19"/>
      <c r="H2061" s="19"/>
      <c r="I2061" s="19"/>
      <c r="J2061" s="19"/>
      <c r="K2061" s="19"/>
      <c r="L2061" s="19"/>
      <c r="M2061" s="19"/>
      <c r="N2061" s="19"/>
      <c r="O2061" s="19"/>
      <c r="P2061" s="19"/>
    </row>
    <row r="2062" spans="5:16" ht="15.75">
      <c r="E2062" s="19"/>
      <c r="F2062" s="19"/>
      <c r="G2062" s="19"/>
      <c r="H2062" s="19"/>
      <c r="I2062" s="19"/>
      <c r="J2062" s="19"/>
      <c r="K2062" s="19"/>
      <c r="L2062" s="19"/>
      <c r="M2062" s="19"/>
      <c r="N2062" s="19"/>
      <c r="O2062" s="19"/>
      <c r="P2062" s="19"/>
    </row>
    <row r="2063" spans="5:16" ht="15.75">
      <c r="E2063" s="19"/>
      <c r="F2063" s="19"/>
      <c r="G2063" s="19"/>
      <c r="H2063" s="19"/>
      <c r="I2063" s="19"/>
      <c r="J2063" s="19"/>
      <c r="K2063" s="19"/>
      <c r="L2063" s="19"/>
      <c r="M2063" s="19"/>
      <c r="N2063" s="19"/>
      <c r="O2063" s="19"/>
      <c r="P2063" s="19"/>
    </row>
    <row r="2064" spans="5:16" ht="15.75">
      <c r="E2064" s="19"/>
      <c r="F2064" s="19"/>
      <c r="G2064" s="19"/>
      <c r="H2064" s="19"/>
      <c r="I2064" s="19"/>
      <c r="J2064" s="19"/>
      <c r="K2064" s="19"/>
      <c r="L2064" s="19"/>
      <c r="M2064" s="19"/>
      <c r="N2064" s="19"/>
      <c r="O2064" s="19"/>
      <c r="P2064" s="19"/>
    </row>
    <row r="2065" spans="5:16" ht="15.75">
      <c r="E2065" s="19"/>
      <c r="F2065" s="19"/>
      <c r="G2065" s="19"/>
      <c r="H2065" s="19"/>
      <c r="I2065" s="19"/>
      <c r="J2065" s="19"/>
      <c r="K2065" s="19"/>
      <c r="L2065" s="19"/>
      <c r="M2065" s="19"/>
      <c r="N2065" s="19"/>
      <c r="O2065" s="19"/>
      <c r="P2065" s="19"/>
    </row>
    <row r="2066" spans="5:16" ht="15.75">
      <c r="E2066" s="19"/>
      <c r="F2066" s="19"/>
      <c r="G2066" s="19"/>
      <c r="H2066" s="19"/>
      <c r="I2066" s="19"/>
      <c r="J2066" s="19"/>
      <c r="K2066" s="19"/>
      <c r="L2066" s="19"/>
      <c r="M2066" s="19"/>
      <c r="N2066" s="19"/>
      <c r="O2066" s="19"/>
      <c r="P2066" s="19"/>
    </row>
    <row r="2067" spans="5:16" ht="15.75">
      <c r="E2067" s="19"/>
      <c r="F2067" s="19"/>
      <c r="G2067" s="19"/>
      <c r="H2067" s="19"/>
      <c r="I2067" s="19"/>
      <c r="J2067" s="19"/>
      <c r="K2067" s="19"/>
      <c r="L2067" s="19"/>
      <c r="M2067" s="19"/>
      <c r="N2067" s="19"/>
      <c r="O2067" s="19"/>
      <c r="P2067" s="19"/>
    </row>
    <row r="2068" spans="5:16" ht="15.75">
      <c r="E2068" s="19"/>
      <c r="F2068" s="19"/>
      <c r="G2068" s="19"/>
      <c r="H2068" s="19"/>
      <c r="I2068" s="19"/>
      <c r="J2068" s="19"/>
      <c r="K2068" s="19"/>
      <c r="L2068" s="19"/>
      <c r="M2068" s="19"/>
      <c r="N2068" s="19"/>
      <c r="O2068" s="19"/>
      <c r="P2068" s="19"/>
    </row>
    <row r="2069" spans="5:16" ht="15.75">
      <c r="E2069" s="19"/>
      <c r="F2069" s="19"/>
      <c r="G2069" s="19"/>
      <c r="H2069" s="19"/>
      <c r="I2069" s="19"/>
      <c r="J2069" s="19"/>
      <c r="K2069" s="19"/>
      <c r="L2069" s="19"/>
      <c r="M2069" s="19"/>
      <c r="N2069" s="19"/>
      <c r="O2069" s="19"/>
      <c r="P2069" s="19"/>
    </row>
    <row r="2070" spans="5:16" ht="15.75">
      <c r="E2070" s="19"/>
      <c r="F2070" s="19"/>
      <c r="G2070" s="19"/>
      <c r="H2070" s="19"/>
      <c r="I2070" s="19"/>
      <c r="J2070" s="19"/>
      <c r="K2070" s="19"/>
      <c r="L2070" s="19"/>
      <c r="M2070" s="19"/>
      <c r="N2070" s="19"/>
      <c r="O2070" s="19"/>
      <c r="P2070" s="19"/>
    </row>
    <row r="2071" spans="5:16" ht="15.75">
      <c r="E2071" s="19"/>
      <c r="F2071" s="19"/>
      <c r="G2071" s="19"/>
      <c r="H2071" s="19"/>
      <c r="I2071" s="19"/>
      <c r="J2071" s="19"/>
      <c r="K2071" s="19"/>
      <c r="L2071" s="19"/>
      <c r="M2071" s="19"/>
      <c r="N2071" s="19"/>
      <c r="O2071" s="19"/>
      <c r="P2071" s="19"/>
    </row>
    <row r="2072" spans="5:16" ht="15.75">
      <c r="E2072" s="19"/>
      <c r="F2072" s="19"/>
      <c r="G2072" s="19"/>
      <c r="H2072" s="19"/>
      <c r="I2072" s="19"/>
      <c r="J2072" s="19"/>
      <c r="K2072" s="19"/>
      <c r="L2072" s="19"/>
      <c r="M2072" s="19"/>
      <c r="N2072" s="19"/>
      <c r="O2072" s="19"/>
      <c r="P2072" s="19"/>
    </row>
    <row r="2073" spans="5:16" ht="15.75">
      <c r="E2073" s="19"/>
      <c r="F2073" s="19"/>
      <c r="G2073" s="19"/>
      <c r="H2073" s="19"/>
      <c r="I2073" s="19"/>
      <c r="J2073" s="19"/>
      <c r="K2073" s="19"/>
      <c r="L2073" s="19"/>
      <c r="M2073" s="19"/>
      <c r="N2073" s="19"/>
      <c r="O2073" s="19"/>
      <c r="P2073" s="19"/>
    </row>
    <row r="2074" spans="5:16" ht="15.75">
      <c r="E2074" s="19"/>
      <c r="F2074" s="19"/>
      <c r="G2074" s="19"/>
      <c r="H2074" s="19"/>
      <c r="I2074" s="19"/>
      <c r="J2074" s="19"/>
      <c r="K2074" s="19"/>
      <c r="L2074" s="19"/>
      <c r="M2074" s="19"/>
      <c r="N2074" s="19"/>
      <c r="O2074" s="19"/>
      <c r="P2074" s="19"/>
    </row>
    <row r="2075" spans="5:16" ht="15.75">
      <c r="E2075" s="19"/>
      <c r="F2075" s="19"/>
      <c r="G2075" s="19"/>
      <c r="H2075" s="19"/>
      <c r="I2075" s="19"/>
      <c r="J2075" s="19"/>
      <c r="K2075" s="19"/>
      <c r="L2075" s="19"/>
      <c r="M2075" s="19"/>
      <c r="N2075" s="19"/>
      <c r="O2075" s="19"/>
      <c r="P2075" s="19"/>
    </row>
    <row r="2076" spans="5:16" ht="15.75">
      <c r="E2076" s="19"/>
      <c r="F2076" s="19"/>
      <c r="G2076" s="19"/>
      <c r="H2076" s="19"/>
      <c r="I2076" s="19"/>
      <c r="J2076" s="19"/>
      <c r="K2076" s="19"/>
      <c r="L2076" s="19"/>
      <c r="M2076" s="19"/>
      <c r="N2076" s="19"/>
      <c r="O2076" s="19"/>
      <c r="P2076" s="19"/>
    </row>
    <row r="2077" spans="5:16" ht="15.75">
      <c r="E2077" s="19"/>
      <c r="F2077" s="19"/>
      <c r="G2077" s="19"/>
      <c r="H2077" s="19"/>
      <c r="I2077" s="19"/>
      <c r="J2077" s="19"/>
      <c r="K2077" s="19"/>
      <c r="L2077" s="19"/>
      <c r="M2077" s="19"/>
      <c r="N2077" s="19"/>
      <c r="O2077" s="19"/>
      <c r="P2077" s="19"/>
    </row>
    <row r="2078" spans="5:16" ht="15.75">
      <c r="E2078" s="19"/>
      <c r="F2078" s="19"/>
      <c r="G2078" s="19"/>
      <c r="H2078" s="19"/>
      <c r="I2078" s="19"/>
      <c r="J2078" s="19"/>
      <c r="K2078" s="19"/>
      <c r="L2078" s="19"/>
      <c r="M2078" s="19"/>
      <c r="N2078" s="19"/>
      <c r="O2078" s="19"/>
      <c r="P2078" s="19"/>
    </row>
    <row r="2079" spans="5:16" ht="15.75">
      <c r="E2079" s="19"/>
      <c r="F2079" s="19"/>
      <c r="G2079" s="19"/>
      <c r="H2079" s="19"/>
      <c r="I2079" s="19"/>
      <c r="J2079" s="19"/>
      <c r="K2079" s="19"/>
      <c r="L2079" s="19"/>
      <c r="M2079" s="19"/>
      <c r="N2079" s="19"/>
      <c r="O2079" s="19"/>
      <c r="P2079" s="19"/>
    </row>
    <row r="2080" spans="5:16" ht="15.75">
      <c r="E2080" s="19"/>
      <c r="F2080" s="19"/>
      <c r="G2080" s="19"/>
      <c r="H2080" s="19"/>
      <c r="I2080" s="19"/>
      <c r="J2080" s="19"/>
      <c r="K2080" s="19"/>
      <c r="L2080" s="19"/>
      <c r="M2080" s="19"/>
      <c r="N2080" s="19"/>
      <c r="O2080" s="19"/>
      <c r="P2080" s="19"/>
    </row>
    <row r="2081" spans="5:16" ht="15.75">
      <c r="E2081" s="19"/>
      <c r="F2081" s="19"/>
      <c r="G2081" s="19"/>
      <c r="H2081" s="19"/>
      <c r="I2081" s="19"/>
      <c r="J2081" s="19"/>
      <c r="K2081" s="19"/>
      <c r="L2081" s="19"/>
      <c r="M2081" s="19"/>
      <c r="N2081" s="19"/>
      <c r="O2081" s="19"/>
      <c r="P2081" s="19"/>
    </row>
    <row r="2082" spans="5:16" ht="15.75">
      <c r="E2082" s="19"/>
      <c r="F2082" s="19"/>
      <c r="G2082" s="19"/>
      <c r="H2082" s="19"/>
      <c r="I2082" s="19"/>
      <c r="J2082" s="19"/>
      <c r="K2082" s="19"/>
      <c r="L2082" s="19"/>
      <c r="M2082" s="19"/>
      <c r="N2082" s="19"/>
      <c r="O2082" s="19"/>
      <c r="P2082" s="19"/>
    </row>
    <row r="2083" spans="5:16" ht="15.75">
      <c r="E2083" s="19"/>
      <c r="F2083" s="19"/>
      <c r="G2083" s="19"/>
      <c r="H2083" s="19"/>
      <c r="I2083" s="19"/>
      <c r="J2083" s="19"/>
      <c r="K2083" s="19"/>
      <c r="L2083" s="19"/>
      <c r="M2083" s="19"/>
      <c r="N2083" s="19"/>
      <c r="O2083" s="19"/>
      <c r="P2083" s="19"/>
    </row>
    <row r="2084" spans="5:16" ht="15.75">
      <c r="E2084" s="19"/>
      <c r="F2084" s="19"/>
      <c r="G2084" s="19"/>
      <c r="H2084" s="19"/>
      <c r="I2084" s="19"/>
      <c r="J2084" s="19"/>
      <c r="K2084" s="19"/>
      <c r="L2084" s="19"/>
      <c r="M2084" s="19"/>
      <c r="N2084" s="19"/>
      <c r="O2084" s="19"/>
      <c r="P2084" s="19"/>
    </row>
    <row r="2085" spans="5:16" ht="15.75">
      <c r="E2085" s="19"/>
      <c r="F2085" s="19"/>
      <c r="G2085" s="19"/>
      <c r="H2085" s="19"/>
      <c r="I2085" s="19"/>
      <c r="J2085" s="19"/>
      <c r="K2085" s="19"/>
      <c r="L2085" s="19"/>
      <c r="M2085" s="19"/>
      <c r="N2085" s="19"/>
      <c r="O2085" s="19"/>
      <c r="P2085" s="19"/>
    </row>
    <row r="2086" spans="5:16" ht="15.75">
      <c r="E2086" s="19"/>
      <c r="F2086" s="19"/>
      <c r="G2086" s="19"/>
      <c r="H2086" s="19"/>
      <c r="I2086" s="19"/>
      <c r="J2086" s="19"/>
      <c r="K2086" s="19"/>
      <c r="L2086" s="19"/>
      <c r="M2086" s="19"/>
      <c r="N2086" s="19"/>
      <c r="O2086" s="19"/>
      <c r="P2086" s="19"/>
    </row>
    <row r="2087" spans="5:16" ht="15.75">
      <c r="E2087" s="19"/>
      <c r="F2087" s="19"/>
      <c r="G2087" s="19"/>
      <c r="H2087" s="19"/>
      <c r="I2087" s="19"/>
      <c r="J2087" s="19"/>
      <c r="K2087" s="19"/>
      <c r="L2087" s="19"/>
      <c r="M2087" s="19"/>
      <c r="N2087" s="19"/>
      <c r="O2087" s="19"/>
      <c r="P2087" s="19"/>
    </row>
    <row r="2088" spans="5:16" ht="15.75">
      <c r="E2088" s="19"/>
      <c r="F2088" s="19"/>
      <c r="G2088" s="19"/>
      <c r="H2088" s="19"/>
      <c r="I2088" s="19"/>
      <c r="J2088" s="19"/>
      <c r="K2088" s="19"/>
      <c r="L2088" s="19"/>
      <c r="M2088" s="19"/>
      <c r="N2088" s="19"/>
      <c r="O2088" s="19"/>
      <c r="P2088" s="19"/>
    </row>
    <row r="2089" spans="5:16" ht="15.75">
      <c r="E2089" s="19"/>
      <c r="F2089" s="19"/>
      <c r="G2089" s="19"/>
      <c r="H2089" s="19"/>
      <c r="I2089" s="19"/>
      <c r="J2089" s="19"/>
      <c r="K2089" s="19"/>
      <c r="L2089" s="19"/>
      <c r="M2089" s="19"/>
      <c r="N2089" s="19"/>
      <c r="O2089" s="19"/>
      <c r="P2089" s="19"/>
    </row>
    <row r="2090" spans="5:16" ht="15.75">
      <c r="E2090" s="19"/>
      <c r="F2090" s="19"/>
      <c r="G2090" s="19"/>
      <c r="H2090" s="19"/>
      <c r="I2090" s="19"/>
      <c r="J2090" s="19"/>
      <c r="K2090" s="19"/>
      <c r="L2090" s="19"/>
      <c r="M2090" s="19"/>
      <c r="N2090" s="19"/>
      <c r="O2090" s="19"/>
      <c r="P2090" s="19"/>
    </row>
    <row r="2091" spans="5:16" ht="15.75">
      <c r="E2091" s="19"/>
      <c r="F2091" s="19"/>
      <c r="G2091" s="19"/>
      <c r="H2091" s="19"/>
      <c r="I2091" s="19"/>
      <c r="J2091" s="19"/>
      <c r="K2091" s="19"/>
      <c r="L2091" s="19"/>
      <c r="M2091" s="19"/>
      <c r="N2091" s="19"/>
      <c r="O2091" s="19"/>
      <c r="P2091" s="19"/>
    </row>
    <row r="2092" spans="5:16" ht="15.75">
      <c r="E2092" s="19"/>
      <c r="F2092" s="19"/>
      <c r="G2092" s="19"/>
      <c r="H2092" s="19"/>
      <c r="I2092" s="19"/>
      <c r="J2092" s="19"/>
      <c r="K2092" s="19"/>
      <c r="L2092" s="19"/>
      <c r="M2092" s="19"/>
      <c r="N2092" s="19"/>
      <c r="O2092" s="19"/>
      <c r="P2092" s="19"/>
    </row>
    <row r="2093" spans="5:16" ht="15.75">
      <c r="E2093" s="19"/>
      <c r="F2093" s="19"/>
      <c r="G2093" s="19"/>
      <c r="H2093" s="19"/>
      <c r="I2093" s="19"/>
      <c r="J2093" s="19"/>
      <c r="K2093" s="19"/>
      <c r="L2093" s="19"/>
      <c r="M2093" s="19"/>
      <c r="N2093" s="19"/>
      <c r="O2093" s="19"/>
      <c r="P2093" s="19"/>
    </row>
    <row r="2094" spans="5:16" ht="15.75">
      <c r="E2094" s="19"/>
      <c r="F2094" s="19"/>
      <c r="G2094" s="19"/>
      <c r="H2094" s="19"/>
      <c r="I2094" s="19"/>
      <c r="J2094" s="19"/>
      <c r="K2094" s="19"/>
      <c r="L2094" s="19"/>
      <c r="M2094" s="19"/>
      <c r="N2094" s="19"/>
      <c r="O2094" s="19"/>
      <c r="P2094" s="19"/>
    </row>
    <row r="2095" spans="5:16" ht="15.75">
      <c r="E2095" s="19"/>
      <c r="F2095" s="19"/>
      <c r="G2095" s="19"/>
      <c r="H2095" s="19"/>
      <c r="I2095" s="19"/>
      <c r="J2095" s="19"/>
      <c r="K2095" s="19"/>
      <c r="L2095" s="19"/>
      <c r="M2095" s="19"/>
      <c r="N2095" s="19"/>
      <c r="O2095" s="19"/>
      <c r="P2095" s="19"/>
    </row>
    <row r="2096" spans="5:16" ht="15.75">
      <c r="E2096" s="19"/>
      <c r="F2096" s="19"/>
      <c r="G2096" s="19"/>
      <c r="H2096" s="19"/>
      <c r="I2096" s="19"/>
      <c r="J2096" s="19"/>
      <c r="K2096" s="19"/>
      <c r="L2096" s="19"/>
      <c r="M2096" s="19"/>
      <c r="N2096" s="19"/>
      <c r="O2096" s="19"/>
      <c r="P2096" s="19"/>
    </row>
    <row r="2097" spans="5:16" ht="15.75">
      <c r="E2097" s="19"/>
      <c r="F2097" s="19"/>
      <c r="G2097" s="19"/>
      <c r="H2097" s="19"/>
      <c r="I2097" s="19"/>
      <c r="J2097" s="19"/>
      <c r="K2097" s="19"/>
      <c r="L2097" s="19"/>
      <c r="M2097" s="19"/>
      <c r="N2097" s="19"/>
      <c r="O2097" s="19"/>
      <c r="P2097" s="19"/>
    </row>
    <row r="2098" spans="5:16" ht="15.75">
      <c r="E2098" s="19"/>
      <c r="F2098" s="19"/>
      <c r="G2098" s="19"/>
      <c r="H2098" s="19"/>
      <c r="I2098" s="19"/>
      <c r="J2098" s="19"/>
      <c r="K2098" s="19"/>
      <c r="L2098" s="19"/>
      <c r="M2098" s="19"/>
      <c r="N2098" s="19"/>
      <c r="O2098" s="19"/>
      <c r="P2098" s="19"/>
    </row>
    <row r="2099" spans="5:16" ht="15.75">
      <c r="E2099" s="19"/>
      <c r="F2099" s="19"/>
      <c r="G2099" s="19"/>
      <c r="H2099" s="19"/>
      <c r="I2099" s="19"/>
      <c r="J2099" s="19"/>
      <c r="K2099" s="19"/>
      <c r="L2099" s="19"/>
      <c r="M2099" s="19"/>
      <c r="N2099" s="19"/>
      <c r="O2099" s="19"/>
      <c r="P2099" s="19"/>
    </row>
    <row r="2100" spans="5:16" ht="15.75">
      <c r="E2100" s="19"/>
      <c r="F2100" s="19"/>
      <c r="G2100" s="19"/>
      <c r="H2100" s="19"/>
      <c r="I2100" s="19"/>
      <c r="J2100" s="19"/>
      <c r="K2100" s="19"/>
      <c r="L2100" s="19"/>
      <c r="M2100" s="19"/>
      <c r="N2100" s="19"/>
      <c r="O2100" s="19"/>
      <c r="P2100" s="19"/>
    </row>
    <row r="2101" spans="5:16" ht="15.75">
      <c r="E2101" s="19"/>
      <c r="F2101" s="19"/>
      <c r="G2101" s="19"/>
      <c r="H2101" s="19"/>
      <c r="I2101" s="19"/>
      <c r="J2101" s="19"/>
      <c r="K2101" s="19"/>
      <c r="L2101" s="19"/>
      <c r="M2101" s="19"/>
      <c r="N2101" s="19"/>
      <c r="O2101" s="19"/>
      <c r="P2101" s="19"/>
    </row>
    <row r="2102" spans="5:16" ht="15.75">
      <c r="E2102" s="19"/>
      <c r="F2102" s="19"/>
      <c r="G2102" s="19"/>
      <c r="H2102" s="19"/>
      <c r="I2102" s="19"/>
      <c r="J2102" s="19"/>
      <c r="K2102" s="19"/>
      <c r="L2102" s="19"/>
      <c r="M2102" s="19"/>
      <c r="N2102" s="19"/>
      <c r="O2102" s="19"/>
      <c r="P2102" s="19"/>
    </row>
    <row r="2103" spans="5:16" ht="15.75">
      <c r="E2103" s="19"/>
      <c r="F2103" s="19"/>
      <c r="G2103" s="19"/>
      <c r="H2103" s="19"/>
      <c r="I2103" s="19"/>
      <c r="J2103" s="19"/>
      <c r="K2103" s="19"/>
      <c r="L2103" s="19"/>
      <c r="M2103" s="19"/>
      <c r="N2103" s="19"/>
      <c r="O2103" s="19"/>
      <c r="P2103" s="19"/>
    </row>
    <row r="2104" spans="5:16" ht="15.75">
      <c r="E2104" s="19"/>
      <c r="F2104" s="19"/>
      <c r="G2104" s="19"/>
      <c r="H2104" s="19"/>
      <c r="I2104" s="19"/>
      <c r="J2104" s="19"/>
      <c r="K2104" s="19"/>
      <c r="L2104" s="19"/>
      <c r="M2104" s="19"/>
      <c r="N2104" s="19"/>
      <c r="O2104" s="19"/>
      <c r="P2104" s="19"/>
    </row>
    <row r="2105" spans="5:16" ht="15.75">
      <c r="E2105" s="19"/>
      <c r="F2105" s="19"/>
      <c r="G2105" s="19"/>
      <c r="H2105" s="19"/>
      <c r="I2105" s="19"/>
      <c r="J2105" s="19"/>
      <c r="K2105" s="19"/>
      <c r="L2105" s="19"/>
      <c r="M2105" s="19"/>
      <c r="N2105" s="19"/>
      <c r="O2105" s="19"/>
      <c r="P2105" s="19"/>
    </row>
    <row r="2106" spans="5:16" ht="15.75">
      <c r="E2106" s="19"/>
      <c r="F2106" s="19"/>
      <c r="G2106" s="19"/>
      <c r="H2106" s="19"/>
      <c r="I2106" s="19"/>
      <c r="J2106" s="19"/>
      <c r="K2106" s="19"/>
      <c r="L2106" s="19"/>
      <c r="M2106" s="19"/>
      <c r="N2106" s="19"/>
      <c r="O2106" s="19"/>
      <c r="P2106" s="19"/>
    </row>
    <row r="2107" spans="5:16" ht="15.75">
      <c r="E2107" s="19"/>
      <c r="F2107" s="19"/>
      <c r="G2107" s="19"/>
      <c r="H2107" s="19"/>
      <c r="I2107" s="19"/>
      <c r="J2107" s="19"/>
      <c r="K2107" s="19"/>
      <c r="L2107" s="19"/>
      <c r="M2107" s="19"/>
      <c r="N2107" s="19"/>
      <c r="O2107" s="19"/>
      <c r="P2107" s="19"/>
    </row>
    <row r="2108" spans="5:16" ht="15.75">
      <c r="E2108" s="19"/>
      <c r="F2108" s="19"/>
      <c r="G2108" s="19"/>
      <c r="H2108" s="19"/>
      <c r="I2108" s="19"/>
      <c r="J2108" s="19"/>
      <c r="K2108" s="19"/>
      <c r="L2108" s="19"/>
      <c r="M2108" s="19"/>
      <c r="N2108" s="19"/>
      <c r="O2108" s="19"/>
      <c r="P2108" s="19"/>
    </row>
    <row r="2109" spans="5:16" ht="15.75">
      <c r="E2109" s="19"/>
      <c r="F2109" s="19"/>
      <c r="G2109" s="19"/>
      <c r="H2109" s="19"/>
      <c r="I2109" s="19"/>
      <c r="J2109" s="19"/>
      <c r="K2109" s="19"/>
      <c r="L2109" s="19"/>
      <c r="M2109" s="19"/>
      <c r="N2109" s="19"/>
      <c r="O2109" s="19"/>
      <c r="P2109" s="19"/>
    </row>
    <row r="2110" spans="5:16" ht="15.75">
      <c r="E2110" s="19"/>
      <c r="F2110" s="19"/>
      <c r="G2110" s="19"/>
      <c r="H2110" s="19"/>
      <c r="I2110" s="19"/>
      <c r="J2110" s="19"/>
      <c r="K2110" s="19"/>
      <c r="L2110" s="19"/>
      <c r="M2110" s="19"/>
      <c r="N2110" s="19"/>
      <c r="O2110" s="19"/>
      <c r="P2110" s="19"/>
    </row>
    <row r="2111" spans="5:16" ht="15.75">
      <c r="E2111" s="19"/>
      <c r="F2111" s="19"/>
      <c r="G2111" s="19"/>
      <c r="H2111" s="19"/>
      <c r="I2111" s="19"/>
      <c r="J2111" s="19"/>
      <c r="K2111" s="19"/>
      <c r="L2111" s="19"/>
      <c r="M2111" s="19"/>
      <c r="N2111" s="19"/>
      <c r="O2111" s="19"/>
      <c r="P2111" s="19"/>
    </row>
    <row r="2112" spans="5:16" ht="15.75">
      <c r="E2112" s="19"/>
      <c r="F2112" s="19"/>
      <c r="G2112" s="19"/>
      <c r="H2112" s="19"/>
      <c r="I2112" s="19"/>
      <c r="J2112" s="19"/>
      <c r="K2112" s="19"/>
      <c r="L2112" s="19"/>
      <c r="M2112" s="19"/>
      <c r="N2112" s="19"/>
      <c r="O2112" s="19"/>
      <c r="P2112" s="19"/>
    </row>
    <row r="2113" spans="5:16" ht="15.75">
      <c r="E2113" s="19"/>
      <c r="F2113" s="19"/>
      <c r="G2113" s="19"/>
      <c r="H2113" s="19"/>
      <c r="I2113" s="19"/>
      <c r="J2113" s="19"/>
      <c r="K2113" s="19"/>
      <c r="L2113" s="19"/>
      <c r="M2113" s="19"/>
      <c r="N2113" s="19"/>
      <c r="O2113" s="19"/>
      <c r="P2113" s="19"/>
    </row>
    <row r="2114" spans="5:16" ht="15.75">
      <c r="E2114" s="19"/>
      <c r="F2114" s="19"/>
      <c r="G2114" s="19"/>
      <c r="H2114" s="19"/>
      <c r="I2114" s="19"/>
      <c r="J2114" s="19"/>
      <c r="K2114" s="19"/>
      <c r="L2114" s="19"/>
      <c r="M2114" s="19"/>
      <c r="N2114" s="19"/>
      <c r="O2114" s="19"/>
      <c r="P2114" s="19"/>
    </row>
    <row r="2115" spans="5:16" ht="15.75">
      <c r="E2115" s="19"/>
      <c r="F2115" s="19"/>
      <c r="G2115" s="19"/>
      <c r="H2115" s="19"/>
      <c r="I2115" s="19"/>
      <c r="J2115" s="19"/>
      <c r="K2115" s="19"/>
      <c r="L2115" s="19"/>
      <c r="M2115" s="19"/>
      <c r="N2115" s="19"/>
      <c r="O2115" s="19"/>
      <c r="P2115" s="19"/>
    </row>
    <row r="2116" spans="5:16" ht="15.75">
      <c r="E2116" s="19"/>
      <c r="F2116" s="19"/>
      <c r="G2116" s="19"/>
      <c r="H2116" s="19"/>
      <c r="I2116" s="19"/>
      <c r="J2116" s="19"/>
      <c r="K2116" s="19"/>
      <c r="L2116" s="19"/>
      <c r="M2116" s="19"/>
      <c r="N2116" s="19"/>
      <c r="O2116" s="19"/>
      <c r="P2116" s="19"/>
    </row>
    <row r="2117" spans="5:16" ht="15.75">
      <c r="E2117" s="19"/>
      <c r="F2117" s="19"/>
      <c r="G2117" s="19"/>
      <c r="H2117" s="19"/>
      <c r="I2117" s="19"/>
      <c r="J2117" s="19"/>
      <c r="K2117" s="19"/>
      <c r="L2117" s="19"/>
      <c r="M2117" s="19"/>
      <c r="N2117" s="19"/>
      <c r="O2117" s="19"/>
      <c r="P2117" s="19"/>
    </row>
    <row r="2118" spans="5:16" ht="15.75">
      <c r="E2118" s="19"/>
      <c r="F2118" s="19"/>
      <c r="G2118" s="19"/>
      <c r="H2118" s="19"/>
      <c r="I2118" s="19"/>
      <c r="J2118" s="19"/>
      <c r="K2118" s="19"/>
      <c r="L2118" s="19"/>
      <c r="M2118" s="19"/>
      <c r="N2118" s="19"/>
      <c r="O2118" s="19"/>
      <c r="P2118" s="19"/>
    </row>
    <row r="2119" spans="5:16" ht="15.75">
      <c r="E2119" s="19"/>
      <c r="F2119" s="19"/>
      <c r="G2119" s="19"/>
      <c r="H2119" s="19"/>
      <c r="I2119" s="19"/>
      <c r="J2119" s="19"/>
      <c r="K2119" s="19"/>
      <c r="L2119" s="19"/>
      <c r="M2119" s="19"/>
      <c r="N2119" s="19"/>
      <c r="O2119" s="19"/>
      <c r="P2119" s="19"/>
    </row>
    <row r="2120" spans="5:16" ht="15.75">
      <c r="E2120" s="19"/>
      <c r="F2120" s="19"/>
      <c r="G2120" s="19"/>
      <c r="H2120" s="19"/>
      <c r="I2120" s="19"/>
      <c r="J2120" s="19"/>
      <c r="K2120" s="19"/>
      <c r="L2120" s="19"/>
      <c r="M2120" s="19"/>
      <c r="N2120" s="19"/>
      <c r="O2120" s="19"/>
      <c r="P2120" s="19"/>
    </row>
    <row r="2121" spans="5:16" ht="15.75">
      <c r="E2121" s="19"/>
      <c r="F2121" s="19"/>
      <c r="G2121" s="19"/>
      <c r="H2121" s="19"/>
      <c r="I2121" s="19"/>
      <c r="J2121" s="19"/>
      <c r="K2121" s="19"/>
      <c r="L2121" s="19"/>
      <c r="M2121" s="19"/>
      <c r="N2121" s="19"/>
      <c r="O2121" s="19"/>
      <c r="P2121" s="19"/>
    </row>
    <row r="2122" spans="5:16" ht="15.75">
      <c r="E2122" s="19"/>
      <c r="F2122" s="19"/>
      <c r="G2122" s="19"/>
      <c r="H2122" s="19"/>
      <c r="I2122" s="19"/>
      <c r="J2122" s="19"/>
      <c r="K2122" s="19"/>
      <c r="L2122" s="19"/>
      <c r="M2122" s="19"/>
      <c r="N2122" s="19"/>
      <c r="O2122" s="19"/>
      <c r="P2122" s="19"/>
    </row>
    <row r="2123" spans="5:16" ht="15.75">
      <c r="E2123" s="19"/>
      <c r="F2123" s="19"/>
      <c r="G2123" s="19"/>
      <c r="H2123" s="19"/>
      <c r="I2123" s="19"/>
      <c r="J2123" s="19"/>
      <c r="K2123" s="19"/>
      <c r="L2123" s="19"/>
      <c r="M2123" s="19"/>
      <c r="N2123" s="19"/>
      <c r="O2123" s="19"/>
      <c r="P2123" s="19"/>
    </row>
    <row r="2124" spans="5:16" ht="15.75">
      <c r="E2124" s="19"/>
      <c r="F2124" s="19"/>
      <c r="G2124" s="19"/>
      <c r="H2124" s="19"/>
      <c r="I2124" s="19"/>
      <c r="J2124" s="19"/>
      <c r="K2124" s="19"/>
      <c r="L2124" s="19"/>
      <c r="M2124" s="19"/>
      <c r="N2124" s="19"/>
      <c r="O2124" s="19"/>
      <c r="P2124" s="19"/>
    </row>
    <row r="2125" spans="5:16" ht="15.75">
      <c r="E2125" s="19"/>
      <c r="F2125" s="19"/>
      <c r="G2125" s="19"/>
      <c r="H2125" s="19"/>
      <c r="I2125" s="19"/>
      <c r="J2125" s="19"/>
      <c r="K2125" s="19"/>
      <c r="L2125" s="19"/>
      <c r="M2125" s="19"/>
      <c r="N2125" s="19"/>
      <c r="O2125" s="19"/>
      <c r="P2125" s="19"/>
    </row>
    <row r="2126" spans="5:16" ht="15.75">
      <c r="E2126" s="19"/>
      <c r="F2126" s="19"/>
      <c r="G2126" s="19"/>
      <c r="H2126" s="19"/>
      <c r="I2126" s="19"/>
      <c r="J2126" s="19"/>
      <c r="K2126" s="19"/>
      <c r="L2126" s="19"/>
      <c r="M2126" s="19"/>
      <c r="N2126" s="19"/>
      <c r="O2126" s="19"/>
      <c r="P2126" s="19"/>
    </row>
    <row r="2127" spans="5:16" ht="15.75">
      <c r="E2127" s="19"/>
      <c r="F2127" s="19"/>
      <c r="G2127" s="19"/>
      <c r="H2127" s="19"/>
      <c r="I2127" s="19"/>
      <c r="J2127" s="19"/>
      <c r="K2127" s="19"/>
      <c r="L2127" s="19"/>
      <c r="M2127" s="19"/>
      <c r="N2127" s="19"/>
      <c r="O2127" s="19"/>
      <c r="P2127" s="19"/>
    </row>
    <row r="2128" spans="5:16" ht="15.75">
      <c r="E2128" s="19"/>
      <c r="F2128" s="19"/>
      <c r="G2128" s="19"/>
      <c r="H2128" s="19"/>
      <c r="I2128" s="19"/>
      <c r="J2128" s="19"/>
      <c r="K2128" s="19"/>
      <c r="L2128" s="19"/>
      <c r="M2128" s="19"/>
      <c r="N2128" s="19"/>
      <c r="O2128" s="19"/>
      <c r="P2128" s="19"/>
    </row>
    <row r="2129" spans="5:16" ht="15.75">
      <c r="E2129" s="19"/>
      <c r="F2129" s="19"/>
      <c r="G2129" s="19"/>
      <c r="H2129" s="19"/>
      <c r="I2129" s="19"/>
      <c r="J2129" s="19"/>
      <c r="K2129" s="19"/>
      <c r="L2129" s="19"/>
      <c r="M2129" s="19"/>
      <c r="N2129" s="19"/>
      <c r="O2129" s="19"/>
      <c r="P2129" s="19"/>
    </row>
    <row r="2130" spans="5:16" ht="15.75">
      <c r="E2130" s="19"/>
      <c r="F2130" s="19"/>
      <c r="G2130" s="19"/>
      <c r="H2130" s="19"/>
      <c r="I2130" s="19"/>
      <c r="J2130" s="19"/>
      <c r="K2130" s="19"/>
      <c r="L2130" s="19"/>
      <c r="M2130" s="19"/>
      <c r="N2130" s="19"/>
      <c r="O2130" s="19"/>
      <c r="P2130" s="19"/>
    </row>
    <row r="2131" spans="5:16" ht="15.75">
      <c r="E2131" s="19"/>
      <c r="F2131" s="19"/>
      <c r="G2131" s="19"/>
      <c r="H2131" s="19"/>
      <c r="I2131" s="19"/>
      <c r="J2131" s="19"/>
      <c r="K2131" s="19"/>
      <c r="L2131" s="19"/>
      <c r="M2131" s="19"/>
      <c r="N2131" s="19"/>
      <c r="O2131" s="19"/>
      <c r="P2131" s="19"/>
    </row>
    <row r="2132" spans="5:16" ht="15.75">
      <c r="E2132" s="19"/>
      <c r="F2132" s="19"/>
      <c r="G2132" s="19"/>
      <c r="H2132" s="19"/>
      <c r="I2132" s="19"/>
      <c r="J2132" s="19"/>
      <c r="K2132" s="19"/>
      <c r="L2132" s="19"/>
      <c r="M2132" s="19"/>
      <c r="N2132" s="19"/>
      <c r="O2132" s="19"/>
      <c r="P2132" s="19"/>
    </row>
    <row r="2133" spans="5:16" ht="15.75">
      <c r="E2133" s="19"/>
      <c r="F2133" s="19"/>
      <c r="G2133" s="19"/>
      <c r="H2133" s="19"/>
      <c r="I2133" s="19"/>
      <c r="J2133" s="19"/>
      <c r="K2133" s="19"/>
      <c r="L2133" s="19"/>
      <c r="M2133" s="19"/>
      <c r="N2133" s="19"/>
      <c r="O2133" s="19"/>
      <c r="P2133" s="19"/>
    </row>
    <row r="2134" spans="5:16" ht="15.75">
      <c r="E2134" s="19"/>
      <c r="F2134" s="19"/>
      <c r="G2134" s="19"/>
      <c r="H2134" s="19"/>
      <c r="I2134" s="19"/>
      <c r="J2134" s="19"/>
      <c r="K2134" s="19"/>
      <c r="L2134" s="19"/>
      <c r="M2134" s="19"/>
      <c r="N2134" s="19"/>
      <c r="O2134" s="19"/>
      <c r="P2134" s="19"/>
    </row>
    <row r="2135" spans="5:16" ht="15.75">
      <c r="E2135" s="19"/>
      <c r="F2135" s="19"/>
      <c r="G2135" s="19"/>
      <c r="H2135" s="19"/>
      <c r="I2135" s="19"/>
      <c r="J2135" s="19"/>
      <c r="K2135" s="19"/>
      <c r="L2135" s="19"/>
      <c r="M2135" s="19"/>
      <c r="N2135" s="19"/>
      <c r="O2135" s="19"/>
      <c r="P2135" s="19"/>
    </row>
    <row r="2136" spans="5:16" ht="15.75">
      <c r="E2136" s="19"/>
      <c r="F2136" s="19"/>
      <c r="G2136" s="19"/>
      <c r="H2136" s="19"/>
      <c r="I2136" s="19"/>
      <c r="J2136" s="19"/>
      <c r="K2136" s="19"/>
      <c r="L2136" s="19"/>
      <c r="M2136" s="19"/>
      <c r="N2136" s="19"/>
      <c r="O2136" s="19"/>
      <c r="P2136" s="19"/>
    </row>
    <row r="2137" spans="5:16" ht="15.75">
      <c r="E2137" s="19"/>
      <c r="F2137" s="19"/>
      <c r="G2137" s="19"/>
      <c r="H2137" s="19"/>
      <c r="I2137" s="19"/>
      <c r="J2137" s="19"/>
      <c r="K2137" s="19"/>
      <c r="L2137" s="19"/>
      <c r="M2137" s="19"/>
      <c r="N2137" s="19"/>
      <c r="O2137" s="19"/>
      <c r="P2137" s="19"/>
    </row>
    <row r="2138" spans="5:16" ht="15.75">
      <c r="E2138" s="19"/>
      <c r="F2138" s="19"/>
      <c r="G2138" s="19"/>
      <c r="H2138" s="19"/>
      <c r="I2138" s="19"/>
      <c r="J2138" s="19"/>
      <c r="K2138" s="19"/>
      <c r="L2138" s="19"/>
      <c r="M2138" s="19"/>
      <c r="N2138" s="19"/>
      <c r="O2138" s="19"/>
      <c r="P2138" s="19"/>
    </row>
    <row r="2139" spans="5:16" ht="15.75">
      <c r="E2139" s="19"/>
      <c r="F2139" s="19"/>
      <c r="G2139" s="19"/>
      <c r="H2139" s="19"/>
      <c r="I2139" s="19"/>
      <c r="J2139" s="19"/>
      <c r="K2139" s="19"/>
      <c r="L2139" s="19"/>
      <c r="M2139" s="19"/>
      <c r="N2139" s="19"/>
      <c r="O2139" s="19"/>
      <c r="P2139" s="19"/>
    </row>
    <row r="2140" spans="5:16" ht="15.75">
      <c r="E2140" s="19"/>
      <c r="F2140" s="19"/>
      <c r="G2140" s="19"/>
      <c r="H2140" s="19"/>
      <c r="I2140" s="19"/>
      <c r="J2140" s="19"/>
      <c r="K2140" s="19"/>
      <c r="L2140" s="19"/>
      <c r="M2140" s="19"/>
      <c r="N2140" s="19"/>
      <c r="O2140" s="19"/>
      <c r="P2140" s="19"/>
    </row>
    <row r="2141" spans="5:16" ht="15.75">
      <c r="E2141" s="19"/>
      <c r="F2141" s="19"/>
      <c r="G2141" s="19"/>
      <c r="H2141" s="19"/>
      <c r="I2141" s="19"/>
      <c r="J2141" s="19"/>
      <c r="K2141" s="19"/>
      <c r="L2141" s="19"/>
      <c r="M2141" s="19"/>
      <c r="N2141" s="19"/>
      <c r="O2141" s="19"/>
      <c r="P2141" s="19"/>
    </row>
    <row r="2142" spans="5:16" ht="15.75">
      <c r="E2142" s="19"/>
      <c r="F2142" s="19"/>
      <c r="G2142" s="19"/>
      <c r="H2142" s="19"/>
      <c r="I2142" s="19"/>
      <c r="J2142" s="19"/>
      <c r="K2142" s="19"/>
      <c r="L2142" s="19"/>
      <c r="M2142" s="19"/>
      <c r="N2142" s="19"/>
      <c r="O2142" s="19"/>
      <c r="P2142" s="19"/>
    </row>
    <row r="2143" spans="5:16" ht="15.75">
      <c r="E2143" s="19"/>
      <c r="F2143" s="19"/>
      <c r="G2143" s="19"/>
      <c r="H2143" s="19"/>
      <c r="I2143" s="19"/>
      <c r="J2143" s="19"/>
      <c r="K2143" s="19"/>
      <c r="L2143" s="19"/>
      <c r="M2143" s="19"/>
      <c r="N2143" s="19"/>
      <c r="O2143" s="19"/>
      <c r="P2143" s="19"/>
    </row>
    <row r="2144" spans="5:16" ht="15.75">
      <c r="E2144" s="19"/>
      <c r="F2144" s="19"/>
      <c r="G2144" s="19"/>
      <c r="H2144" s="19"/>
      <c r="I2144" s="19"/>
      <c r="J2144" s="19"/>
      <c r="K2144" s="19"/>
      <c r="L2144" s="19"/>
      <c r="M2144" s="19"/>
      <c r="N2144" s="19"/>
      <c r="O2144" s="19"/>
      <c r="P2144" s="19"/>
    </row>
    <row r="2145" spans="5:16" ht="15.75">
      <c r="E2145" s="19"/>
      <c r="F2145" s="19"/>
      <c r="G2145" s="19"/>
      <c r="H2145" s="19"/>
      <c r="I2145" s="19"/>
      <c r="J2145" s="19"/>
      <c r="K2145" s="19"/>
      <c r="L2145" s="19"/>
      <c r="M2145" s="19"/>
      <c r="N2145" s="19"/>
      <c r="O2145" s="19"/>
      <c r="P2145" s="19"/>
    </row>
    <row r="2146" spans="5:16" ht="15.75">
      <c r="E2146" s="19"/>
      <c r="F2146" s="19"/>
      <c r="G2146" s="19"/>
      <c r="H2146" s="19"/>
      <c r="I2146" s="19"/>
      <c r="J2146" s="19"/>
      <c r="K2146" s="19"/>
      <c r="L2146" s="19"/>
      <c r="M2146" s="19"/>
      <c r="N2146" s="19"/>
      <c r="O2146" s="19"/>
      <c r="P2146" s="19"/>
    </row>
    <row r="2147" spans="5:16" ht="15.75">
      <c r="E2147" s="19"/>
      <c r="F2147" s="19"/>
      <c r="G2147" s="19"/>
      <c r="H2147" s="19"/>
      <c r="I2147" s="19"/>
      <c r="J2147" s="19"/>
      <c r="K2147" s="19"/>
      <c r="L2147" s="19"/>
      <c r="M2147" s="19"/>
      <c r="N2147" s="19"/>
      <c r="O2147" s="19"/>
      <c r="P2147" s="19"/>
    </row>
    <row r="2148" spans="5:16" ht="15.75">
      <c r="E2148" s="19"/>
      <c r="F2148" s="19"/>
      <c r="G2148" s="19"/>
      <c r="H2148" s="19"/>
      <c r="I2148" s="19"/>
      <c r="J2148" s="19"/>
      <c r="K2148" s="19"/>
      <c r="L2148" s="19"/>
      <c r="M2148" s="19"/>
      <c r="N2148" s="19"/>
      <c r="O2148" s="19"/>
      <c r="P2148" s="19"/>
    </row>
    <row r="2149" spans="5:16" ht="15.75">
      <c r="E2149" s="19"/>
      <c r="F2149" s="19"/>
      <c r="G2149" s="19"/>
      <c r="H2149" s="19"/>
      <c r="I2149" s="19"/>
      <c r="J2149" s="19"/>
      <c r="K2149" s="19"/>
      <c r="L2149" s="19"/>
      <c r="M2149" s="19"/>
      <c r="N2149" s="19"/>
      <c r="O2149" s="19"/>
      <c r="P2149" s="19"/>
    </row>
    <row r="2150" spans="5:16" ht="15.75">
      <c r="E2150" s="19"/>
      <c r="F2150" s="19"/>
      <c r="G2150" s="19"/>
      <c r="H2150" s="19"/>
      <c r="I2150" s="19"/>
      <c r="J2150" s="19"/>
      <c r="K2150" s="19"/>
      <c r="L2150" s="19"/>
      <c r="M2150" s="19"/>
      <c r="N2150" s="19"/>
      <c r="O2150" s="19"/>
      <c r="P2150" s="19"/>
    </row>
    <row r="2151" spans="5:16" ht="15.75">
      <c r="E2151" s="19"/>
      <c r="F2151" s="19"/>
      <c r="G2151" s="19"/>
      <c r="H2151" s="19"/>
      <c r="I2151" s="19"/>
      <c r="J2151" s="19"/>
      <c r="K2151" s="19"/>
      <c r="L2151" s="19"/>
      <c r="M2151" s="19"/>
      <c r="N2151" s="19"/>
      <c r="O2151" s="19"/>
      <c r="P2151" s="19"/>
    </row>
    <row r="2152" spans="5:16" ht="15.75">
      <c r="E2152" s="19"/>
      <c r="F2152" s="19"/>
      <c r="G2152" s="19"/>
      <c r="H2152" s="19"/>
      <c r="I2152" s="19"/>
      <c r="J2152" s="19"/>
      <c r="K2152" s="19"/>
      <c r="L2152" s="19"/>
      <c r="M2152" s="19"/>
      <c r="N2152" s="19"/>
      <c r="O2152" s="19"/>
      <c r="P2152" s="19"/>
    </row>
    <row r="2153" spans="5:16" ht="15.75">
      <c r="E2153" s="19"/>
      <c r="F2153" s="19"/>
      <c r="G2153" s="19"/>
      <c r="H2153" s="19"/>
      <c r="I2153" s="19"/>
      <c r="J2153" s="19"/>
      <c r="K2153" s="19"/>
      <c r="L2153" s="19"/>
      <c r="M2153" s="19"/>
      <c r="N2153" s="19"/>
      <c r="O2153" s="19"/>
      <c r="P2153" s="19"/>
    </row>
    <row r="2154" spans="5:16" ht="15.75">
      <c r="E2154" s="19"/>
      <c r="F2154" s="19"/>
      <c r="G2154" s="19"/>
      <c r="H2154" s="19"/>
      <c r="I2154" s="19"/>
      <c r="J2154" s="19"/>
      <c r="K2154" s="19"/>
      <c r="L2154" s="19"/>
      <c r="M2154" s="19"/>
      <c r="N2154" s="19"/>
      <c r="O2154" s="19"/>
      <c r="P2154" s="19"/>
    </row>
    <row r="2155" spans="5:16" ht="15.75">
      <c r="E2155" s="19"/>
      <c r="F2155" s="19"/>
      <c r="G2155" s="19"/>
      <c r="H2155" s="19"/>
      <c r="I2155" s="19"/>
      <c r="J2155" s="19"/>
      <c r="K2155" s="19"/>
      <c r="L2155" s="19"/>
      <c r="M2155" s="19"/>
      <c r="N2155" s="19"/>
      <c r="O2155" s="19"/>
      <c r="P2155" s="19"/>
    </row>
    <row r="2156" spans="5:16" ht="15.75">
      <c r="E2156" s="19"/>
      <c r="F2156" s="19"/>
      <c r="G2156" s="19"/>
      <c r="H2156" s="19"/>
      <c r="I2156" s="19"/>
      <c r="J2156" s="19"/>
      <c r="K2156" s="19"/>
      <c r="L2156" s="19"/>
      <c r="M2156" s="19"/>
      <c r="N2156" s="19"/>
      <c r="O2156" s="19"/>
      <c r="P2156" s="19"/>
    </row>
    <row r="2157" spans="5:16" ht="15.75">
      <c r="E2157" s="19"/>
      <c r="F2157" s="19"/>
      <c r="G2157" s="19"/>
      <c r="H2157" s="19"/>
      <c r="I2157" s="19"/>
      <c r="J2157" s="19"/>
      <c r="K2157" s="19"/>
      <c r="L2157" s="19"/>
      <c r="M2157" s="19"/>
      <c r="N2157" s="19"/>
      <c r="O2157" s="19"/>
      <c r="P2157" s="19"/>
    </row>
    <row r="2158" spans="5:16" ht="15.75">
      <c r="E2158" s="19"/>
      <c r="F2158" s="19"/>
      <c r="G2158" s="19"/>
      <c r="H2158" s="19"/>
      <c r="I2158" s="19"/>
      <c r="J2158" s="19"/>
      <c r="K2158" s="19"/>
      <c r="L2158" s="19"/>
      <c r="M2158" s="19"/>
      <c r="N2158" s="19"/>
      <c r="O2158" s="19"/>
      <c r="P2158" s="19"/>
    </row>
    <row r="2159" spans="5:16" ht="15.75">
      <c r="E2159" s="19"/>
      <c r="F2159" s="19"/>
      <c r="G2159" s="19"/>
      <c r="H2159" s="19"/>
      <c r="I2159" s="19"/>
      <c r="J2159" s="19"/>
      <c r="K2159" s="19"/>
      <c r="L2159" s="19"/>
      <c r="M2159" s="19"/>
      <c r="N2159" s="19"/>
      <c r="O2159" s="19"/>
      <c r="P2159" s="19"/>
    </row>
    <row r="2160" spans="5:16" ht="15.75">
      <c r="E2160" s="19"/>
      <c r="F2160" s="19"/>
      <c r="G2160" s="19"/>
      <c r="H2160" s="19"/>
      <c r="I2160" s="19"/>
      <c r="J2160" s="19"/>
      <c r="K2160" s="19"/>
      <c r="L2160" s="19"/>
      <c r="M2160" s="19"/>
      <c r="N2160" s="19"/>
      <c r="O2160" s="19"/>
      <c r="P2160" s="19"/>
    </row>
    <row r="2161" spans="5:16" ht="15.75">
      <c r="E2161" s="19"/>
      <c r="F2161" s="19"/>
      <c r="G2161" s="19"/>
      <c r="H2161" s="19"/>
      <c r="I2161" s="19"/>
      <c r="J2161" s="19"/>
      <c r="K2161" s="19"/>
      <c r="L2161" s="19"/>
      <c r="M2161" s="19"/>
      <c r="N2161" s="19"/>
      <c r="O2161" s="19"/>
      <c r="P2161" s="19"/>
    </row>
    <row r="2162" spans="5:16" ht="15.75">
      <c r="E2162" s="19"/>
      <c r="F2162" s="19"/>
      <c r="G2162" s="19"/>
      <c r="H2162" s="19"/>
      <c r="I2162" s="19"/>
      <c r="J2162" s="19"/>
      <c r="K2162" s="19"/>
      <c r="L2162" s="19"/>
      <c r="M2162" s="19"/>
      <c r="N2162" s="19"/>
      <c r="O2162" s="19"/>
      <c r="P2162" s="19"/>
    </row>
    <row r="2163" spans="5:16" ht="15.75">
      <c r="E2163" s="19"/>
      <c r="F2163" s="19"/>
      <c r="G2163" s="19"/>
      <c r="H2163" s="19"/>
      <c r="I2163" s="19"/>
      <c r="J2163" s="19"/>
      <c r="K2163" s="19"/>
      <c r="L2163" s="19"/>
      <c r="M2163" s="19"/>
      <c r="N2163" s="19"/>
      <c r="O2163" s="19"/>
      <c r="P2163" s="19"/>
    </row>
    <row r="2164" spans="5:16" ht="15.75">
      <c r="E2164" s="19"/>
      <c r="F2164" s="19"/>
      <c r="G2164" s="19"/>
      <c r="H2164" s="19"/>
      <c r="I2164" s="19"/>
      <c r="J2164" s="19"/>
      <c r="K2164" s="19"/>
      <c r="L2164" s="19"/>
      <c r="M2164" s="19"/>
      <c r="N2164" s="19"/>
      <c r="O2164" s="19"/>
      <c r="P2164" s="19"/>
    </row>
    <row r="2165" spans="5:16" ht="15.75">
      <c r="E2165" s="19"/>
      <c r="F2165" s="19"/>
      <c r="G2165" s="19"/>
      <c r="H2165" s="19"/>
      <c r="I2165" s="19"/>
      <c r="J2165" s="19"/>
      <c r="K2165" s="19"/>
      <c r="L2165" s="19"/>
      <c r="M2165" s="19"/>
      <c r="N2165" s="19"/>
      <c r="O2165" s="19"/>
      <c r="P2165" s="19"/>
    </row>
    <row r="2166" spans="5:16" ht="15.75">
      <c r="E2166" s="19"/>
      <c r="F2166" s="19"/>
      <c r="G2166" s="19"/>
      <c r="H2166" s="19"/>
      <c r="I2166" s="19"/>
      <c r="J2166" s="19"/>
      <c r="K2166" s="19"/>
      <c r="L2166" s="19"/>
      <c r="M2166" s="19"/>
      <c r="N2166" s="19"/>
      <c r="O2166" s="19"/>
      <c r="P2166" s="19"/>
    </row>
    <row r="2167" spans="5:16" ht="15.75">
      <c r="E2167" s="19"/>
      <c r="F2167" s="19"/>
      <c r="G2167" s="19"/>
      <c r="H2167" s="19"/>
      <c r="I2167" s="19"/>
      <c r="J2167" s="19"/>
      <c r="K2167" s="19"/>
      <c r="L2167" s="19"/>
      <c r="M2167" s="19"/>
      <c r="N2167" s="19"/>
      <c r="O2167" s="19"/>
      <c r="P2167" s="19"/>
    </row>
    <row r="2168" spans="5:16" ht="15.75">
      <c r="E2168" s="19"/>
      <c r="F2168" s="19"/>
      <c r="G2168" s="19"/>
      <c r="H2168" s="19"/>
      <c r="I2168" s="19"/>
      <c r="J2168" s="19"/>
      <c r="K2168" s="19"/>
      <c r="L2168" s="19"/>
      <c r="M2168" s="19"/>
      <c r="N2168" s="19"/>
      <c r="O2168" s="19"/>
      <c r="P2168" s="19"/>
    </row>
    <row r="2169" spans="5:16" ht="15.75">
      <c r="E2169" s="19"/>
      <c r="F2169" s="19"/>
      <c r="G2169" s="19"/>
      <c r="H2169" s="19"/>
      <c r="I2169" s="19"/>
      <c r="J2169" s="19"/>
      <c r="K2169" s="19"/>
      <c r="L2169" s="19"/>
      <c r="M2169" s="19"/>
      <c r="N2169" s="19"/>
      <c r="O2169" s="19"/>
      <c r="P2169" s="19"/>
    </row>
    <row r="2170" spans="5:16" ht="15.75">
      <c r="E2170" s="19"/>
      <c r="F2170" s="19"/>
      <c r="G2170" s="19"/>
      <c r="H2170" s="19"/>
      <c r="I2170" s="19"/>
      <c r="J2170" s="19"/>
      <c r="K2170" s="19"/>
      <c r="L2170" s="19"/>
      <c r="M2170" s="19"/>
      <c r="N2170" s="19"/>
      <c r="O2170" s="19"/>
      <c r="P2170" s="19"/>
    </row>
    <row r="2171" spans="5:16" ht="15.75">
      <c r="E2171" s="19"/>
      <c r="F2171" s="19"/>
      <c r="G2171" s="19"/>
      <c r="H2171" s="19"/>
      <c r="I2171" s="19"/>
      <c r="J2171" s="19"/>
      <c r="K2171" s="19"/>
      <c r="L2171" s="19"/>
      <c r="M2171" s="19"/>
      <c r="N2171" s="19"/>
      <c r="O2171" s="19"/>
      <c r="P2171" s="19"/>
    </row>
    <row r="2172" spans="5:16" ht="15.75">
      <c r="E2172" s="19"/>
      <c r="F2172" s="19"/>
      <c r="G2172" s="19"/>
      <c r="H2172" s="19"/>
      <c r="I2172" s="19"/>
      <c r="J2172" s="19"/>
      <c r="K2172" s="19"/>
      <c r="L2172" s="19"/>
      <c r="M2172" s="19"/>
      <c r="N2172" s="19"/>
      <c r="O2172" s="19"/>
      <c r="P2172" s="19"/>
    </row>
    <row r="2173" spans="5:16" ht="15.75">
      <c r="E2173" s="19"/>
      <c r="F2173" s="19"/>
      <c r="G2173" s="19"/>
      <c r="H2173" s="19"/>
      <c r="I2173" s="19"/>
      <c r="J2173" s="19"/>
      <c r="K2173" s="19"/>
      <c r="L2173" s="19"/>
      <c r="M2173" s="19"/>
      <c r="N2173" s="19"/>
      <c r="O2173" s="19"/>
      <c r="P2173" s="19"/>
    </row>
    <row r="2174" spans="5:16" ht="15.75">
      <c r="E2174" s="19"/>
      <c r="F2174" s="19"/>
      <c r="G2174" s="19"/>
      <c r="H2174" s="19"/>
      <c r="I2174" s="19"/>
      <c r="J2174" s="19"/>
      <c r="K2174" s="19"/>
      <c r="L2174" s="19"/>
      <c r="M2174" s="19"/>
      <c r="N2174" s="19"/>
      <c r="O2174" s="19"/>
      <c r="P2174" s="19"/>
    </row>
    <row r="2175" spans="5:16" ht="15.75">
      <c r="E2175" s="19"/>
      <c r="F2175" s="19"/>
      <c r="G2175" s="19"/>
      <c r="H2175" s="19"/>
      <c r="I2175" s="19"/>
      <c r="J2175" s="19"/>
      <c r="K2175" s="19"/>
      <c r="L2175" s="19"/>
      <c r="M2175" s="19"/>
      <c r="N2175" s="19"/>
      <c r="O2175" s="19"/>
      <c r="P2175" s="19"/>
    </row>
    <row r="2176" spans="5:16" ht="15.75">
      <c r="E2176" s="19"/>
      <c r="F2176" s="19"/>
      <c r="G2176" s="19"/>
      <c r="H2176" s="19"/>
      <c r="I2176" s="19"/>
      <c r="J2176" s="19"/>
      <c r="K2176" s="19"/>
      <c r="L2176" s="19"/>
      <c r="M2176" s="19"/>
      <c r="N2176" s="19"/>
      <c r="O2176" s="19"/>
      <c r="P2176" s="19"/>
    </row>
    <row r="2177" spans="5:16" ht="15.75">
      <c r="E2177" s="19"/>
      <c r="F2177" s="19"/>
      <c r="G2177" s="19"/>
      <c r="H2177" s="19"/>
      <c r="I2177" s="19"/>
      <c r="J2177" s="19"/>
      <c r="K2177" s="19"/>
      <c r="L2177" s="19"/>
      <c r="M2177" s="19"/>
      <c r="N2177" s="19"/>
      <c r="O2177" s="19"/>
      <c r="P2177" s="19"/>
    </row>
    <row r="2178" spans="5:16" ht="15.75">
      <c r="E2178" s="19"/>
      <c r="F2178" s="19"/>
      <c r="G2178" s="19"/>
      <c r="H2178" s="19"/>
      <c r="I2178" s="19"/>
      <c r="J2178" s="19"/>
      <c r="K2178" s="19"/>
      <c r="L2178" s="19"/>
      <c r="M2178" s="19"/>
      <c r="N2178" s="19"/>
      <c r="O2178" s="19"/>
      <c r="P2178" s="19"/>
    </row>
    <row r="2179" spans="5:16" ht="15.75">
      <c r="E2179" s="19"/>
      <c r="F2179" s="19"/>
      <c r="G2179" s="19"/>
      <c r="H2179" s="19"/>
      <c r="I2179" s="19"/>
      <c r="J2179" s="19"/>
      <c r="K2179" s="19"/>
      <c r="L2179" s="19"/>
      <c r="M2179" s="19"/>
      <c r="N2179" s="19"/>
      <c r="O2179" s="19"/>
      <c r="P2179" s="19"/>
    </row>
    <row r="2180" spans="5:16" ht="15.75">
      <c r="E2180" s="19"/>
      <c r="F2180" s="19"/>
      <c r="G2180" s="19"/>
      <c r="H2180" s="19"/>
      <c r="I2180" s="19"/>
      <c r="J2180" s="19"/>
      <c r="K2180" s="19"/>
      <c r="L2180" s="19"/>
      <c r="M2180" s="19"/>
      <c r="N2180" s="19"/>
      <c r="O2180" s="19"/>
      <c r="P2180" s="19"/>
    </row>
    <row r="2181" spans="5:16" ht="15.75">
      <c r="E2181" s="19"/>
      <c r="F2181" s="19"/>
      <c r="G2181" s="19"/>
      <c r="H2181" s="19"/>
      <c r="I2181" s="19"/>
      <c r="J2181" s="19"/>
      <c r="K2181" s="19"/>
      <c r="L2181" s="19"/>
      <c r="M2181" s="19"/>
      <c r="N2181" s="19"/>
      <c r="O2181" s="19"/>
      <c r="P2181" s="19"/>
    </row>
    <row r="2182" spans="5:16" ht="15.75">
      <c r="E2182" s="19"/>
      <c r="F2182" s="19"/>
      <c r="G2182" s="19"/>
      <c r="H2182" s="19"/>
      <c r="I2182" s="19"/>
      <c r="J2182" s="19"/>
      <c r="K2182" s="19"/>
      <c r="L2182" s="19"/>
      <c r="M2182" s="19"/>
      <c r="N2182" s="19"/>
      <c r="O2182" s="19"/>
      <c r="P2182" s="19"/>
    </row>
    <row r="2183" spans="5:16" ht="15.75">
      <c r="E2183" s="19"/>
      <c r="F2183" s="19"/>
      <c r="G2183" s="19"/>
      <c r="H2183" s="19"/>
      <c r="I2183" s="19"/>
      <c r="J2183" s="19"/>
      <c r="K2183" s="19"/>
      <c r="L2183" s="19"/>
      <c r="M2183" s="19"/>
      <c r="N2183" s="19"/>
      <c r="O2183" s="19"/>
      <c r="P2183" s="19"/>
    </row>
    <row r="2184" spans="5:16" ht="15.75">
      <c r="E2184" s="19"/>
      <c r="F2184" s="19"/>
      <c r="G2184" s="19"/>
      <c r="H2184" s="19"/>
      <c r="I2184" s="19"/>
      <c r="J2184" s="19"/>
      <c r="K2184" s="19"/>
      <c r="L2184" s="19"/>
      <c r="M2184" s="19"/>
      <c r="N2184" s="19"/>
      <c r="O2184" s="19"/>
      <c r="P2184" s="19"/>
    </row>
    <row r="2185" spans="5:16" ht="15.75">
      <c r="E2185" s="19"/>
      <c r="F2185" s="19"/>
      <c r="G2185" s="19"/>
      <c r="H2185" s="19"/>
      <c r="I2185" s="19"/>
      <c r="J2185" s="19"/>
      <c r="K2185" s="19"/>
      <c r="L2185" s="19"/>
      <c r="M2185" s="19"/>
      <c r="N2185" s="19"/>
      <c r="O2185" s="19"/>
      <c r="P2185" s="19"/>
    </row>
    <row r="2186" spans="5:16" ht="15.75">
      <c r="E2186" s="19"/>
      <c r="F2186" s="19"/>
      <c r="G2186" s="19"/>
      <c r="H2186" s="19"/>
      <c r="I2186" s="19"/>
      <c r="J2186" s="19"/>
      <c r="K2186" s="19"/>
      <c r="L2186" s="19"/>
      <c r="M2186" s="19"/>
      <c r="N2186" s="19"/>
      <c r="O2186" s="19"/>
      <c r="P2186" s="19"/>
    </row>
    <row r="2187" spans="5:16" ht="15.75">
      <c r="E2187" s="19"/>
      <c r="F2187" s="19"/>
      <c r="G2187" s="19"/>
      <c r="H2187" s="19"/>
      <c r="I2187" s="19"/>
      <c r="J2187" s="19"/>
      <c r="K2187" s="19"/>
      <c r="L2187" s="19"/>
      <c r="M2187" s="19"/>
      <c r="N2187" s="19"/>
      <c r="O2187" s="19"/>
      <c r="P2187" s="19"/>
    </row>
    <row r="2188" spans="5:16" ht="15.75">
      <c r="E2188" s="19"/>
      <c r="F2188" s="19"/>
      <c r="G2188" s="19"/>
      <c r="H2188" s="19"/>
      <c r="I2188" s="19"/>
      <c r="J2188" s="19"/>
      <c r="K2188" s="19"/>
      <c r="L2188" s="19"/>
      <c r="M2188" s="19"/>
      <c r="N2188" s="19"/>
      <c r="O2188" s="19"/>
      <c r="P2188" s="19"/>
    </row>
    <row r="2189" spans="5:16" ht="15.75">
      <c r="E2189" s="19"/>
      <c r="F2189" s="19"/>
      <c r="G2189" s="19"/>
      <c r="H2189" s="19"/>
      <c r="I2189" s="19"/>
      <c r="J2189" s="19"/>
      <c r="K2189" s="19"/>
      <c r="L2189" s="19"/>
      <c r="M2189" s="19"/>
      <c r="N2189" s="19"/>
      <c r="O2189" s="19"/>
      <c r="P2189" s="19"/>
    </row>
    <row r="2190" spans="5:16" ht="15.75">
      <c r="E2190" s="19"/>
      <c r="F2190" s="19"/>
      <c r="G2190" s="19"/>
      <c r="H2190" s="19"/>
      <c r="I2190" s="19"/>
      <c r="J2190" s="19"/>
      <c r="K2190" s="19"/>
      <c r="L2190" s="19"/>
      <c r="M2190" s="19"/>
      <c r="N2190" s="19"/>
      <c r="O2190" s="19"/>
      <c r="P2190" s="19"/>
    </row>
    <row r="2191" spans="5:16" ht="15.75">
      <c r="E2191" s="19"/>
      <c r="F2191" s="19"/>
      <c r="G2191" s="19"/>
      <c r="H2191" s="19"/>
      <c r="I2191" s="19"/>
      <c r="J2191" s="19"/>
      <c r="K2191" s="19"/>
      <c r="L2191" s="19"/>
      <c r="M2191" s="19"/>
      <c r="N2191" s="19"/>
      <c r="O2191" s="19"/>
      <c r="P2191" s="19"/>
    </row>
    <row r="2192" spans="5:16" ht="15.75">
      <c r="E2192" s="19"/>
      <c r="F2192" s="19"/>
      <c r="G2192" s="19"/>
      <c r="H2192" s="19"/>
      <c r="I2192" s="19"/>
      <c r="J2192" s="19"/>
      <c r="K2192" s="19"/>
      <c r="L2192" s="19"/>
      <c r="M2192" s="19"/>
      <c r="N2192" s="19"/>
      <c r="O2192" s="19"/>
      <c r="P2192" s="19"/>
    </row>
    <row r="2193" spans="5:16" ht="15.75">
      <c r="E2193" s="19"/>
      <c r="F2193" s="19"/>
      <c r="G2193" s="19"/>
      <c r="H2193" s="19"/>
      <c r="I2193" s="19"/>
      <c r="J2193" s="19"/>
      <c r="K2193" s="19"/>
      <c r="L2193" s="19"/>
      <c r="M2193" s="19"/>
      <c r="N2193" s="19"/>
      <c r="O2193" s="19"/>
      <c r="P2193" s="19"/>
    </row>
    <row r="2194" spans="5:16" ht="15.75">
      <c r="E2194" s="19"/>
      <c r="F2194" s="19"/>
      <c r="G2194" s="19"/>
      <c r="H2194" s="19"/>
      <c r="I2194" s="19"/>
      <c r="J2194" s="19"/>
      <c r="K2194" s="19"/>
      <c r="L2194" s="19"/>
      <c r="M2194" s="19"/>
      <c r="N2194" s="19"/>
      <c r="O2194" s="19"/>
      <c r="P2194" s="19"/>
    </row>
    <row r="2195" spans="5:16" ht="15.75">
      <c r="E2195" s="19"/>
      <c r="F2195" s="19"/>
      <c r="G2195" s="19"/>
      <c r="H2195" s="19"/>
      <c r="I2195" s="19"/>
      <c r="J2195" s="19"/>
      <c r="K2195" s="19"/>
      <c r="L2195" s="19"/>
      <c r="M2195" s="19"/>
      <c r="N2195" s="19"/>
      <c r="O2195" s="19"/>
      <c r="P2195" s="19"/>
    </row>
    <row r="2196" spans="5:16" ht="15.75">
      <c r="E2196" s="19"/>
      <c r="F2196" s="19"/>
      <c r="G2196" s="19"/>
      <c r="H2196" s="19"/>
      <c r="I2196" s="19"/>
      <c r="J2196" s="19"/>
      <c r="K2196" s="19"/>
      <c r="L2196" s="19"/>
      <c r="M2196" s="19"/>
      <c r="N2196" s="19"/>
      <c r="O2196" s="19"/>
      <c r="P2196" s="19"/>
    </row>
    <row r="2197" spans="5:16" ht="15.75">
      <c r="E2197" s="19"/>
      <c r="F2197" s="19"/>
      <c r="G2197" s="19"/>
      <c r="H2197" s="19"/>
      <c r="I2197" s="19"/>
      <c r="J2197" s="19"/>
      <c r="K2197" s="19"/>
      <c r="L2197" s="19"/>
      <c r="M2197" s="19"/>
      <c r="N2197" s="19"/>
      <c r="O2197" s="19"/>
      <c r="P2197" s="19"/>
    </row>
    <row r="2198" spans="5:16" ht="15.75">
      <c r="E2198" s="19"/>
      <c r="F2198" s="19"/>
      <c r="G2198" s="19"/>
      <c r="H2198" s="19"/>
      <c r="I2198" s="19"/>
      <c r="J2198" s="19"/>
      <c r="K2198" s="19"/>
      <c r="L2198" s="19"/>
      <c r="M2198" s="19"/>
      <c r="N2198" s="19"/>
      <c r="O2198" s="19"/>
      <c r="P2198" s="19"/>
    </row>
    <row r="2199" spans="5:16" ht="15.75">
      <c r="E2199" s="19"/>
      <c r="F2199" s="19"/>
      <c r="G2199" s="19"/>
      <c r="H2199" s="19"/>
      <c r="I2199" s="19"/>
      <c r="J2199" s="19"/>
      <c r="K2199" s="19"/>
      <c r="L2199" s="19"/>
      <c r="M2199" s="19"/>
      <c r="N2199" s="19"/>
      <c r="O2199" s="19"/>
      <c r="P2199" s="19"/>
    </row>
    <row r="2200" spans="5:16" ht="15.75">
      <c r="E2200" s="19"/>
      <c r="F2200" s="19"/>
      <c r="G2200" s="19"/>
      <c r="H2200" s="19"/>
      <c r="I2200" s="19"/>
      <c r="J2200" s="19"/>
      <c r="K2200" s="19"/>
      <c r="L2200" s="19"/>
      <c r="M2200" s="19"/>
      <c r="N2200" s="19"/>
      <c r="O2200" s="19"/>
      <c r="P2200" s="19"/>
    </row>
    <row r="2201" spans="5:16" ht="15.75">
      <c r="E2201" s="19"/>
      <c r="F2201" s="19"/>
      <c r="G2201" s="19"/>
      <c r="H2201" s="19"/>
      <c r="I2201" s="19"/>
      <c r="J2201" s="19"/>
      <c r="K2201" s="19"/>
      <c r="L2201" s="19"/>
      <c r="M2201" s="19"/>
      <c r="N2201" s="19"/>
      <c r="O2201" s="19"/>
      <c r="P2201" s="19"/>
    </row>
    <row r="2202" spans="5:16" ht="15.75">
      <c r="E2202" s="19"/>
      <c r="F2202" s="19"/>
      <c r="G2202" s="19"/>
      <c r="H2202" s="19"/>
      <c r="I2202" s="19"/>
      <c r="J2202" s="19"/>
      <c r="K2202" s="19"/>
      <c r="L2202" s="19"/>
      <c r="M2202" s="19"/>
      <c r="N2202" s="19"/>
      <c r="O2202" s="19"/>
      <c r="P2202" s="19"/>
    </row>
    <row r="2203" spans="5:16" ht="15.75">
      <c r="E2203" s="19"/>
      <c r="F2203" s="19"/>
      <c r="G2203" s="19"/>
      <c r="H2203" s="19"/>
      <c r="I2203" s="19"/>
      <c r="J2203" s="19"/>
      <c r="K2203" s="19"/>
      <c r="L2203" s="19"/>
      <c r="M2203" s="19"/>
      <c r="N2203" s="19"/>
      <c r="O2203" s="19"/>
      <c r="P2203" s="19"/>
    </row>
    <row r="2204" spans="5:16" ht="15.75">
      <c r="E2204" s="19"/>
      <c r="F2204" s="19"/>
      <c r="G2204" s="19"/>
      <c r="H2204" s="19"/>
      <c r="I2204" s="19"/>
      <c r="J2204" s="19"/>
      <c r="K2204" s="19"/>
      <c r="L2204" s="19"/>
      <c r="M2204" s="19"/>
      <c r="N2204" s="19"/>
      <c r="O2204" s="19"/>
      <c r="P2204" s="19"/>
    </row>
    <row r="2205" spans="5:16" ht="15.75">
      <c r="E2205" s="19"/>
      <c r="F2205" s="19"/>
      <c r="G2205" s="19"/>
      <c r="H2205" s="19"/>
      <c r="I2205" s="19"/>
      <c r="J2205" s="19"/>
      <c r="K2205" s="19"/>
      <c r="L2205" s="19"/>
      <c r="M2205" s="19"/>
      <c r="N2205" s="19"/>
      <c r="O2205" s="19"/>
      <c r="P2205" s="19"/>
    </row>
    <row r="2206" spans="5:16" ht="15.75">
      <c r="E2206" s="19"/>
      <c r="F2206" s="19"/>
      <c r="G2206" s="19"/>
      <c r="H2206" s="19"/>
      <c r="I2206" s="19"/>
      <c r="J2206" s="19"/>
      <c r="K2206" s="19"/>
      <c r="L2206" s="19"/>
      <c r="M2206" s="19"/>
      <c r="N2206" s="19"/>
      <c r="O2206" s="19"/>
      <c r="P2206" s="19"/>
    </row>
    <row r="2207" spans="5:16" ht="15.75">
      <c r="E2207" s="19"/>
      <c r="F2207" s="19"/>
      <c r="G2207" s="19"/>
      <c r="H2207" s="19"/>
      <c r="I2207" s="19"/>
      <c r="J2207" s="19"/>
      <c r="K2207" s="19"/>
      <c r="L2207" s="19"/>
      <c r="M2207" s="19"/>
      <c r="N2207" s="19"/>
      <c r="O2207" s="19"/>
      <c r="P2207" s="19"/>
    </row>
    <row r="2208" spans="5:16" ht="15.75">
      <c r="E2208" s="19"/>
      <c r="F2208" s="19"/>
      <c r="G2208" s="19"/>
      <c r="H2208" s="19"/>
      <c r="I2208" s="19"/>
      <c r="J2208" s="19"/>
      <c r="K2208" s="19"/>
      <c r="L2208" s="19"/>
      <c r="M2208" s="19"/>
      <c r="N2208" s="19"/>
      <c r="O2208" s="19"/>
      <c r="P2208" s="19"/>
    </row>
    <row r="2209" spans="5:16" ht="15.75">
      <c r="E2209" s="19"/>
      <c r="F2209" s="19"/>
      <c r="G2209" s="19"/>
      <c r="H2209" s="19"/>
      <c r="I2209" s="19"/>
      <c r="J2209" s="19"/>
      <c r="K2209" s="19"/>
      <c r="L2209" s="19"/>
      <c r="M2209" s="19"/>
      <c r="N2209" s="19"/>
      <c r="O2209" s="19"/>
      <c r="P2209" s="19"/>
    </row>
    <row r="2210" spans="5:16" ht="15.75">
      <c r="E2210" s="19"/>
      <c r="F2210" s="19"/>
      <c r="G2210" s="19"/>
      <c r="H2210" s="19"/>
      <c r="I2210" s="19"/>
      <c r="J2210" s="19"/>
      <c r="K2210" s="19"/>
      <c r="L2210" s="19"/>
      <c r="M2210" s="19"/>
      <c r="N2210" s="19"/>
      <c r="O2210" s="19"/>
      <c r="P2210" s="19"/>
    </row>
    <row r="2211" spans="5:16" ht="15.75">
      <c r="E2211" s="19"/>
      <c r="F2211" s="19"/>
      <c r="G2211" s="19"/>
      <c r="H2211" s="19"/>
      <c r="I2211" s="19"/>
      <c r="J2211" s="19"/>
      <c r="K2211" s="19"/>
      <c r="L2211" s="19"/>
      <c r="M2211" s="19"/>
      <c r="N2211" s="19"/>
      <c r="O2211" s="19"/>
      <c r="P2211" s="19"/>
    </row>
    <row r="2212" spans="5:16" ht="15.75">
      <c r="E2212" s="19"/>
      <c r="F2212" s="19"/>
      <c r="G2212" s="19"/>
      <c r="H2212" s="19"/>
      <c r="I2212" s="19"/>
      <c r="J2212" s="19"/>
      <c r="K2212" s="19"/>
      <c r="L2212" s="19"/>
      <c r="M2212" s="19"/>
      <c r="N2212" s="19"/>
      <c r="O2212" s="19"/>
      <c r="P2212" s="19"/>
    </row>
    <row r="2213" spans="5:16" ht="15.75">
      <c r="E2213" s="19"/>
      <c r="F2213" s="19"/>
      <c r="G2213" s="19"/>
      <c r="H2213" s="19"/>
      <c r="I2213" s="19"/>
      <c r="J2213" s="19"/>
      <c r="K2213" s="19"/>
      <c r="L2213" s="19"/>
      <c r="M2213" s="19"/>
      <c r="N2213" s="19"/>
      <c r="O2213" s="19"/>
      <c r="P2213" s="19"/>
    </row>
    <row r="2214" spans="5:16" ht="15.75">
      <c r="E2214" s="19"/>
      <c r="F2214" s="19"/>
      <c r="G2214" s="19"/>
      <c r="H2214" s="19"/>
      <c r="I2214" s="19"/>
      <c r="J2214" s="19"/>
      <c r="K2214" s="19"/>
      <c r="L2214" s="19"/>
      <c r="M2214" s="19"/>
      <c r="N2214" s="19"/>
      <c r="O2214" s="19"/>
      <c r="P2214" s="19"/>
    </row>
    <row r="2215" spans="5:16" ht="15.75">
      <c r="E2215" s="19"/>
      <c r="F2215" s="19"/>
      <c r="G2215" s="19"/>
      <c r="H2215" s="19"/>
      <c r="I2215" s="19"/>
      <c r="J2215" s="19"/>
      <c r="K2215" s="19"/>
      <c r="L2215" s="19"/>
      <c r="M2215" s="19"/>
      <c r="N2215" s="19"/>
      <c r="O2215" s="19"/>
      <c r="P2215" s="19"/>
    </row>
    <row r="2216" spans="5:16" ht="15.75">
      <c r="E2216" s="19"/>
      <c r="F2216" s="19"/>
      <c r="G2216" s="19"/>
      <c r="H2216" s="19"/>
      <c r="I2216" s="19"/>
      <c r="J2216" s="19"/>
      <c r="K2216" s="19"/>
      <c r="L2216" s="19"/>
      <c r="M2216" s="19"/>
      <c r="N2216" s="19"/>
      <c r="O2216" s="19"/>
      <c r="P2216" s="19"/>
    </row>
    <row r="2217" spans="5:16" ht="15.75">
      <c r="E2217" s="19"/>
      <c r="F2217" s="19"/>
      <c r="G2217" s="19"/>
      <c r="H2217" s="19"/>
      <c r="I2217" s="19"/>
      <c r="J2217" s="19"/>
      <c r="K2217" s="19"/>
      <c r="L2217" s="19"/>
      <c r="M2217" s="19"/>
      <c r="N2217" s="19"/>
      <c r="O2217" s="19"/>
      <c r="P2217" s="19"/>
    </row>
    <row r="2218" spans="5:16" ht="15.75">
      <c r="E2218" s="19"/>
      <c r="F2218" s="19"/>
      <c r="G2218" s="19"/>
      <c r="H2218" s="19"/>
      <c r="I2218" s="19"/>
      <c r="J2218" s="19"/>
      <c r="K2218" s="19"/>
      <c r="L2218" s="19"/>
      <c r="M2218" s="19"/>
      <c r="N2218" s="19"/>
      <c r="O2218" s="19"/>
      <c r="P2218" s="19"/>
    </row>
    <row r="2219" spans="5:16" ht="15.75">
      <c r="E2219" s="19"/>
      <c r="F2219" s="19"/>
      <c r="G2219" s="19"/>
      <c r="H2219" s="19"/>
      <c r="I2219" s="19"/>
      <c r="J2219" s="19"/>
      <c r="K2219" s="19"/>
      <c r="L2219" s="19"/>
      <c r="M2219" s="19"/>
      <c r="N2219" s="19"/>
      <c r="O2219" s="19"/>
      <c r="P2219" s="19"/>
    </row>
    <row r="2220" spans="5:16" ht="15.75">
      <c r="E2220" s="19"/>
      <c r="F2220" s="19"/>
      <c r="G2220" s="19"/>
      <c r="H2220" s="19"/>
      <c r="I2220" s="19"/>
      <c r="J2220" s="19"/>
      <c r="K2220" s="19"/>
      <c r="L2220" s="19"/>
      <c r="M2220" s="19"/>
      <c r="N2220" s="19"/>
      <c r="O2220" s="19"/>
      <c r="P2220" s="19"/>
    </row>
    <row r="2221" spans="5:16" ht="15.75">
      <c r="E2221" s="19"/>
      <c r="F2221" s="19"/>
      <c r="G2221" s="19"/>
      <c r="H2221" s="19"/>
      <c r="I2221" s="19"/>
      <c r="J2221" s="19"/>
      <c r="K2221" s="19"/>
      <c r="L2221" s="19"/>
      <c r="M2221" s="19"/>
      <c r="N2221" s="19"/>
      <c r="O2221" s="19"/>
      <c r="P2221" s="19"/>
    </row>
    <row r="2222" spans="5:16" ht="15.75">
      <c r="E2222" s="19"/>
      <c r="F2222" s="19"/>
      <c r="G2222" s="19"/>
      <c r="H2222" s="19"/>
      <c r="I2222" s="19"/>
      <c r="J2222" s="19"/>
      <c r="K2222" s="19"/>
      <c r="L2222" s="19"/>
      <c r="M2222" s="19"/>
      <c r="N2222" s="19"/>
      <c r="O2222" s="19"/>
      <c r="P2222" s="19"/>
    </row>
    <row r="2223" spans="5:16" ht="15.75">
      <c r="E2223" s="19"/>
      <c r="F2223" s="19"/>
      <c r="G2223" s="19"/>
      <c r="H2223" s="19"/>
      <c r="I2223" s="19"/>
      <c r="J2223" s="19"/>
      <c r="K2223" s="19"/>
      <c r="L2223" s="19"/>
      <c r="M2223" s="19"/>
      <c r="N2223" s="19"/>
      <c r="O2223" s="19"/>
      <c r="P2223" s="19"/>
    </row>
    <row r="2224" spans="5:16" ht="15.75">
      <c r="E2224" s="19"/>
      <c r="F2224" s="19"/>
      <c r="G2224" s="19"/>
      <c r="H2224" s="19"/>
      <c r="I2224" s="19"/>
      <c r="J2224" s="19"/>
      <c r="K2224" s="19"/>
      <c r="L2224" s="19"/>
      <c r="M2224" s="19"/>
      <c r="N2224" s="19"/>
      <c r="O2224" s="19"/>
      <c r="P2224" s="19"/>
    </row>
    <row r="2225" spans="5:16" ht="15.75">
      <c r="E2225" s="19"/>
      <c r="F2225" s="19"/>
      <c r="G2225" s="19"/>
      <c r="H2225" s="19"/>
      <c r="I2225" s="19"/>
      <c r="J2225" s="19"/>
      <c r="K2225" s="19"/>
      <c r="L2225" s="19"/>
      <c r="M2225" s="19"/>
      <c r="N2225" s="19"/>
      <c r="O2225" s="19"/>
      <c r="P2225" s="19"/>
    </row>
    <row r="2226" spans="5:16" ht="15.75">
      <c r="E2226" s="19"/>
      <c r="F2226" s="19"/>
      <c r="G2226" s="19"/>
      <c r="H2226" s="19"/>
      <c r="I2226" s="19"/>
      <c r="J2226" s="19"/>
      <c r="K2226" s="19"/>
      <c r="L2226" s="19"/>
      <c r="M2226" s="19"/>
      <c r="N2226" s="19"/>
      <c r="O2226" s="19"/>
      <c r="P2226" s="19"/>
    </row>
    <row r="2227" spans="5:16" ht="15.75">
      <c r="E2227" s="19"/>
      <c r="F2227" s="19"/>
      <c r="G2227" s="19"/>
      <c r="H2227" s="19"/>
      <c r="I2227" s="19"/>
      <c r="J2227" s="19"/>
      <c r="K2227" s="19"/>
      <c r="L2227" s="19"/>
      <c r="M2227" s="19"/>
      <c r="N2227" s="19"/>
      <c r="O2227" s="19"/>
      <c r="P2227" s="19"/>
    </row>
    <row r="2228" spans="5:16" ht="15.75">
      <c r="E2228" s="19"/>
      <c r="F2228" s="19"/>
      <c r="G2228" s="19"/>
      <c r="H2228" s="19"/>
      <c r="I2228" s="19"/>
      <c r="J2228" s="19"/>
      <c r="K2228" s="19"/>
      <c r="L2228" s="19"/>
      <c r="M2228" s="19"/>
      <c r="N2228" s="19"/>
      <c r="O2228" s="19"/>
      <c r="P2228" s="19"/>
    </row>
    <row r="2229" spans="5:16" ht="15.75">
      <c r="E2229" s="19"/>
      <c r="F2229" s="19"/>
      <c r="G2229" s="19"/>
      <c r="H2229" s="19"/>
      <c r="I2229" s="19"/>
      <c r="J2229" s="19"/>
      <c r="K2229" s="19"/>
      <c r="L2229" s="19"/>
      <c r="M2229" s="19"/>
      <c r="N2229" s="19"/>
      <c r="O2229" s="19"/>
      <c r="P2229" s="19"/>
    </row>
    <row r="2230" spans="5:16" ht="15.75">
      <c r="E2230" s="19"/>
      <c r="F2230" s="19"/>
      <c r="G2230" s="19"/>
      <c r="H2230" s="19"/>
      <c r="I2230" s="19"/>
      <c r="J2230" s="19"/>
      <c r="K2230" s="19"/>
      <c r="L2230" s="19"/>
      <c r="M2230" s="19"/>
      <c r="N2230" s="19"/>
      <c r="O2230" s="19"/>
      <c r="P2230" s="19"/>
    </row>
    <row r="2231" spans="5:16" ht="15.75">
      <c r="E2231" s="19"/>
      <c r="F2231" s="19"/>
      <c r="G2231" s="19"/>
      <c r="H2231" s="19"/>
      <c r="I2231" s="19"/>
      <c r="J2231" s="19"/>
      <c r="K2231" s="19"/>
      <c r="L2231" s="19"/>
      <c r="M2231" s="19"/>
      <c r="N2231" s="19"/>
      <c r="O2231" s="19"/>
      <c r="P2231" s="19"/>
    </row>
    <row r="2232" spans="5:16" ht="15.75">
      <c r="E2232" s="19"/>
      <c r="F2232" s="19"/>
      <c r="G2232" s="19"/>
      <c r="H2232" s="19"/>
      <c r="I2232" s="19"/>
      <c r="J2232" s="19"/>
      <c r="K2232" s="19"/>
      <c r="L2232" s="19"/>
      <c r="M2232" s="19"/>
      <c r="N2232" s="19"/>
      <c r="O2232" s="19"/>
      <c r="P2232" s="19"/>
    </row>
    <row r="2233" spans="5:16" ht="15.75">
      <c r="E2233" s="19"/>
      <c r="F2233" s="19"/>
      <c r="G2233" s="19"/>
      <c r="H2233" s="19"/>
      <c r="I2233" s="19"/>
      <c r="J2233" s="19"/>
      <c r="K2233" s="19"/>
      <c r="L2233" s="19"/>
      <c r="M2233" s="19"/>
      <c r="N2233" s="19"/>
      <c r="O2233" s="19"/>
      <c r="P2233" s="19"/>
    </row>
    <row r="2234" spans="5:16" ht="15.75">
      <c r="E2234" s="19"/>
      <c r="F2234" s="19"/>
      <c r="G2234" s="19"/>
      <c r="H2234" s="19"/>
      <c r="I2234" s="19"/>
      <c r="J2234" s="19"/>
      <c r="K2234" s="19"/>
      <c r="L2234" s="19"/>
      <c r="M2234" s="19"/>
      <c r="N2234" s="19"/>
      <c r="O2234" s="19"/>
      <c r="P2234" s="19"/>
    </row>
    <row r="2235" spans="5:16" ht="15.75">
      <c r="E2235" s="19"/>
      <c r="F2235" s="19"/>
      <c r="G2235" s="19"/>
      <c r="H2235" s="19"/>
      <c r="I2235" s="19"/>
      <c r="J2235" s="19"/>
      <c r="K2235" s="19"/>
      <c r="L2235" s="19"/>
      <c r="M2235" s="19"/>
      <c r="N2235" s="19"/>
      <c r="O2235" s="19"/>
      <c r="P2235" s="19"/>
    </row>
    <row r="2236" spans="5:16" ht="15.75">
      <c r="E2236" s="19"/>
      <c r="F2236" s="19"/>
      <c r="G2236" s="19"/>
      <c r="H2236" s="19"/>
      <c r="I2236" s="19"/>
      <c r="J2236" s="19"/>
      <c r="K2236" s="19"/>
      <c r="L2236" s="19"/>
      <c r="M2236" s="19"/>
      <c r="N2236" s="19"/>
      <c r="O2236" s="19"/>
      <c r="P2236" s="19"/>
    </row>
    <row r="2237" spans="5:16" ht="15.75">
      <c r="E2237" s="19"/>
      <c r="F2237" s="19"/>
      <c r="G2237" s="19"/>
      <c r="H2237" s="19"/>
      <c r="I2237" s="19"/>
      <c r="J2237" s="19"/>
      <c r="K2237" s="19"/>
      <c r="L2237" s="19"/>
      <c r="M2237" s="19"/>
      <c r="N2237" s="19"/>
      <c r="O2237" s="19"/>
      <c r="P2237" s="19"/>
    </row>
    <row r="2238" spans="5:16" ht="15.75">
      <c r="E2238" s="19"/>
      <c r="F2238" s="19"/>
      <c r="G2238" s="19"/>
      <c r="H2238" s="19"/>
      <c r="I2238" s="19"/>
      <c r="J2238" s="19"/>
      <c r="K2238" s="19"/>
      <c r="L2238" s="19"/>
      <c r="M2238" s="19"/>
      <c r="N2238" s="19"/>
      <c r="O2238" s="19"/>
      <c r="P2238" s="19"/>
    </row>
    <row r="2239" spans="5:16" ht="15.75">
      <c r="E2239" s="19"/>
      <c r="F2239" s="19"/>
      <c r="G2239" s="19"/>
      <c r="H2239" s="19"/>
      <c r="I2239" s="19"/>
      <c r="J2239" s="19"/>
      <c r="K2239" s="19"/>
      <c r="L2239" s="19"/>
      <c r="M2239" s="19"/>
      <c r="N2239" s="19"/>
      <c r="O2239" s="19"/>
      <c r="P2239" s="19"/>
    </row>
    <row r="2240" spans="5:16" ht="15.75">
      <c r="E2240" s="19"/>
      <c r="F2240" s="19"/>
      <c r="G2240" s="19"/>
      <c r="H2240" s="19"/>
      <c r="I2240" s="19"/>
      <c r="J2240" s="19"/>
      <c r="K2240" s="19"/>
      <c r="L2240" s="19"/>
      <c r="M2240" s="19"/>
      <c r="N2240" s="19"/>
      <c r="O2240" s="19"/>
      <c r="P2240" s="19"/>
    </row>
    <row r="2241" spans="5:16" ht="15.75">
      <c r="E2241" s="19"/>
      <c r="F2241" s="19"/>
      <c r="G2241" s="19"/>
      <c r="H2241" s="19"/>
      <c r="I2241" s="19"/>
      <c r="J2241" s="19"/>
      <c r="K2241" s="19"/>
      <c r="L2241" s="19"/>
      <c r="M2241" s="19"/>
      <c r="N2241" s="19"/>
      <c r="O2241" s="19"/>
      <c r="P2241" s="19"/>
    </row>
    <row r="2242" spans="5:16" ht="15.75">
      <c r="E2242" s="19"/>
      <c r="F2242" s="19"/>
      <c r="G2242" s="19"/>
      <c r="H2242" s="19"/>
      <c r="I2242" s="19"/>
      <c r="J2242" s="19"/>
      <c r="K2242" s="19"/>
      <c r="L2242" s="19"/>
      <c r="M2242" s="19"/>
      <c r="N2242" s="19"/>
      <c r="O2242" s="19"/>
      <c r="P2242" s="19"/>
    </row>
    <row r="2243" spans="5:16" ht="15.75">
      <c r="E2243" s="19"/>
      <c r="F2243" s="19"/>
      <c r="G2243" s="19"/>
      <c r="H2243" s="19"/>
      <c r="I2243" s="19"/>
      <c r="J2243" s="19"/>
      <c r="K2243" s="19"/>
      <c r="L2243" s="19"/>
      <c r="M2243" s="19"/>
      <c r="N2243" s="19"/>
      <c r="O2243" s="19"/>
      <c r="P2243" s="19"/>
    </row>
    <row r="2244" spans="5:16" ht="15.75">
      <c r="E2244" s="19"/>
      <c r="F2244" s="19"/>
      <c r="G2244" s="19"/>
      <c r="H2244" s="19"/>
      <c r="I2244" s="19"/>
      <c r="J2244" s="19"/>
      <c r="K2244" s="19"/>
      <c r="L2244" s="19"/>
      <c r="M2244" s="19"/>
      <c r="N2244" s="19"/>
      <c r="O2244" s="19"/>
      <c r="P2244" s="19"/>
    </row>
    <row r="2245" spans="5:16" ht="15.75">
      <c r="E2245" s="19"/>
      <c r="F2245" s="19"/>
      <c r="G2245" s="19"/>
      <c r="H2245" s="19"/>
      <c r="I2245" s="19"/>
      <c r="J2245" s="19"/>
      <c r="K2245" s="19"/>
      <c r="L2245" s="19"/>
      <c r="M2245" s="19"/>
      <c r="N2245" s="19"/>
      <c r="O2245" s="19"/>
      <c r="P2245" s="19"/>
    </row>
    <row r="2246" spans="5:16" ht="15.75">
      <c r="E2246" s="19"/>
      <c r="F2246" s="19"/>
      <c r="G2246" s="19"/>
      <c r="H2246" s="19"/>
      <c r="I2246" s="19"/>
      <c r="J2246" s="19"/>
      <c r="K2246" s="19"/>
      <c r="L2246" s="19"/>
      <c r="M2246" s="19"/>
      <c r="N2246" s="19"/>
      <c r="O2246" s="19"/>
      <c r="P2246" s="19"/>
    </row>
    <row r="2247" spans="5:16" ht="15.75">
      <c r="E2247" s="19"/>
      <c r="F2247" s="19"/>
      <c r="G2247" s="19"/>
      <c r="H2247" s="19"/>
      <c r="I2247" s="19"/>
      <c r="J2247" s="19"/>
      <c r="K2247" s="19"/>
      <c r="L2247" s="19"/>
      <c r="M2247" s="19"/>
      <c r="N2247" s="19"/>
      <c r="O2247" s="19"/>
      <c r="P2247" s="19"/>
    </row>
    <row r="2248" spans="5:16" ht="15.75">
      <c r="E2248" s="19"/>
      <c r="F2248" s="19"/>
      <c r="G2248" s="19"/>
      <c r="H2248" s="19"/>
      <c r="I2248" s="19"/>
      <c r="J2248" s="19"/>
      <c r="K2248" s="19"/>
      <c r="L2248" s="19"/>
      <c r="M2248" s="19"/>
      <c r="N2248" s="19"/>
      <c r="O2248" s="19"/>
      <c r="P2248" s="19"/>
    </row>
    <row r="2249" spans="5:16" ht="15.75">
      <c r="E2249" s="19"/>
      <c r="F2249" s="19"/>
      <c r="G2249" s="19"/>
      <c r="H2249" s="19"/>
      <c r="I2249" s="19"/>
      <c r="J2249" s="19"/>
      <c r="K2249" s="19"/>
      <c r="L2249" s="19"/>
      <c r="M2249" s="19"/>
      <c r="N2249" s="19"/>
      <c r="O2249" s="19"/>
      <c r="P2249" s="19"/>
    </row>
    <row r="2250" spans="5:16" ht="15.75">
      <c r="E2250" s="19"/>
      <c r="F2250" s="19"/>
      <c r="G2250" s="19"/>
      <c r="H2250" s="19"/>
      <c r="I2250" s="19"/>
      <c r="J2250" s="19"/>
      <c r="K2250" s="19"/>
      <c r="L2250" s="19"/>
      <c r="M2250" s="19"/>
      <c r="N2250" s="19"/>
      <c r="O2250" s="19"/>
      <c r="P2250" s="19"/>
    </row>
    <row r="2251" spans="5:16" ht="15.75">
      <c r="E2251" s="19"/>
      <c r="F2251" s="19"/>
      <c r="G2251" s="19"/>
      <c r="H2251" s="19"/>
      <c r="I2251" s="19"/>
      <c r="J2251" s="19"/>
      <c r="K2251" s="19"/>
      <c r="L2251" s="19"/>
      <c r="M2251" s="19"/>
      <c r="N2251" s="19"/>
      <c r="O2251" s="19"/>
      <c r="P2251" s="19"/>
    </row>
    <row r="2252" spans="5:16" ht="15.75">
      <c r="E2252" s="19"/>
      <c r="F2252" s="19"/>
      <c r="G2252" s="19"/>
      <c r="H2252" s="19"/>
      <c r="I2252" s="19"/>
      <c r="J2252" s="19"/>
      <c r="K2252" s="19"/>
      <c r="L2252" s="19"/>
      <c r="M2252" s="19"/>
      <c r="N2252" s="19"/>
      <c r="O2252" s="19"/>
      <c r="P2252" s="19"/>
    </row>
    <row r="2253" spans="5:16" ht="15.75">
      <c r="E2253" s="19"/>
      <c r="F2253" s="19"/>
      <c r="G2253" s="19"/>
      <c r="H2253" s="19"/>
      <c r="I2253" s="19"/>
      <c r="J2253" s="19"/>
      <c r="K2253" s="19"/>
      <c r="L2253" s="19"/>
      <c r="M2253" s="19"/>
      <c r="N2253" s="19"/>
      <c r="O2253" s="19"/>
      <c r="P2253" s="19"/>
    </row>
    <row r="2254" spans="5:16" ht="15.75">
      <c r="E2254" s="19"/>
      <c r="F2254" s="19"/>
      <c r="G2254" s="19"/>
      <c r="H2254" s="19"/>
      <c r="I2254" s="19"/>
      <c r="J2254" s="19"/>
      <c r="K2254" s="19"/>
      <c r="L2254" s="19"/>
      <c r="M2254" s="19"/>
      <c r="N2254" s="19"/>
      <c r="O2254" s="19"/>
      <c r="P2254" s="19"/>
    </row>
    <row r="2255" spans="5:16" ht="15.75">
      <c r="E2255" s="19"/>
      <c r="F2255" s="19"/>
      <c r="G2255" s="19"/>
      <c r="H2255" s="19"/>
      <c r="I2255" s="19"/>
      <c r="J2255" s="19"/>
      <c r="K2255" s="19"/>
      <c r="L2255" s="19"/>
      <c r="M2255" s="19"/>
      <c r="N2255" s="19"/>
      <c r="O2255" s="19"/>
      <c r="P2255" s="19"/>
    </row>
    <row r="2256" spans="5:16" ht="15.75">
      <c r="E2256" s="19"/>
      <c r="F2256" s="19"/>
      <c r="G2256" s="19"/>
      <c r="H2256" s="19"/>
      <c r="I2256" s="19"/>
      <c r="J2256" s="19"/>
      <c r="K2256" s="19"/>
      <c r="L2256" s="19"/>
      <c r="M2256" s="19"/>
      <c r="N2256" s="19"/>
      <c r="O2256" s="19"/>
      <c r="P2256" s="19"/>
    </row>
    <row r="2257" spans="5:16" ht="15.75">
      <c r="E2257" s="19"/>
      <c r="F2257" s="19"/>
      <c r="G2257" s="19"/>
      <c r="H2257" s="19"/>
      <c r="I2257" s="19"/>
      <c r="J2257" s="19"/>
      <c r="K2257" s="19"/>
      <c r="L2257" s="19"/>
      <c r="M2257" s="19"/>
      <c r="N2257" s="19"/>
      <c r="O2257" s="19"/>
      <c r="P2257" s="19"/>
    </row>
    <row r="2258" spans="5:16" ht="15.75">
      <c r="E2258" s="19"/>
      <c r="F2258" s="19"/>
      <c r="G2258" s="19"/>
      <c r="H2258" s="19"/>
      <c r="I2258" s="19"/>
      <c r="J2258" s="19"/>
      <c r="K2258" s="19"/>
      <c r="L2258" s="19"/>
      <c r="M2258" s="19"/>
      <c r="N2258" s="19"/>
      <c r="O2258" s="19"/>
      <c r="P2258" s="19"/>
    </row>
    <row r="2259" spans="5:16" ht="15.75">
      <c r="E2259" s="19"/>
      <c r="F2259" s="19"/>
      <c r="G2259" s="19"/>
      <c r="H2259" s="19"/>
      <c r="I2259" s="19"/>
      <c r="J2259" s="19"/>
      <c r="K2259" s="19"/>
      <c r="L2259" s="19"/>
      <c r="M2259" s="19"/>
      <c r="N2259" s="19"/>
      <c r="O2259" s="19"/>
      <c r="P2259" s="19"/>
    </row>
    <row r="2260" spans="5:16" ht="15.75">
      <c r="E2260" s="19"/>
      <c r="F2260" s="19"/>
      <c r="G2260" s="19"/>
      <c r="H2260" s="19"/>
      <c r="I2260" s="19"/>
      <c r="J2260" s="19"/>
      <c r="K2260" s="19"/>
      <c r="L2260" s="19"/>
      <c r="M2260" s="19"/>
      <c r="N2260" s="19"/>
      <c r="O2260" s="19"/>
      <c r="P2260" s="19"/>
    </row>
    <row r="2261" spans="5:16" ht="15.75">
      <c r="E2261" s="19"/>
      <c r="F2261" s="19"/>
      <c r="G2261" s="19"/>
      <c r="H2261" s="19"/>
      <c r="I2261" s="19"/>
      <c r="J2261" s="19"/>
      <c r="K2261" s="19"/>
      <c r="L2261" s="19"/>
      <c r="M2261" s="19"/>
      <c r="N2261" s="19"/>
      <c r="O2261" s="19"/>
      <c r="P2261" s="19"/>
    </row>
    <row r="2262" spans="5:16" ht="15.75">
      <c r="E2262" s="19"/>
      <c r="F2262" s="19"/>
      <c r="G2262" s="19"/>
      <c r="H2262" s="19"/>
      <c r="I2262" s="19"/>
      <c r="J2262" s="19"/>
      <c r="K2262" s="19"/>
      <c r="L2262" s="19"/>
      <c r="M2262" s="19"/>
      <c r="N2262" s="19"/>
      <c r="O2262" s="19"/>
      <c r="P2262" s="19"/>
    </row>
    <row r="2263" spans="5:16" ht="15.75">
      <c r="E2263" s="19"/>
      <c r="F2263" s="19"/>
      <c r="G2263" s="19"/>
      <c r="H2263" s="19"/>
      <c r="I2263" s="19"/>
      <c r="J2263" s="19"/>
      <c r="K2263" s="19"/>
      <c r="L2263" s="19"/>
      <c r="M2263" s="19"/>
      <c r="N2263" s="19"/>
      <c r="O2263" s="19"/>
      <c r="P2263" s="19"/>
    </row>
    <row r="2264" spans="5:16" ht="15.75">
      <c r="E2264" s="19"/>
      <c r="F2264" s="19"/>
      <c r="G2264" s="19"/>
      <c r="H2264" s="19"/>
      <c r="I2264" s="19"/>
      <c r="J2264" s="19"/>
      <c r="K2264" s="19"/>
      <c r="L2264" s="19"/>
      <c r="M2264" s="19"/>
      <c r="N2264" s="19"/>
      <c r="O2264" s="19"/>
      <c r="P2264" s="19"/>
    </row>
    <row r="2265" spans="5:16" ht="15.75">
      <c r="E2265" s="19"/>
      <c r="F2265" s="19"/>
      <c r="G2265" s="19"/>
      <c r="H2265" s="19"/>
      <c r="I2265" s="19"/>
      <c r="J2265" s="19"/>
      <c r="K2265" s="19"/>
      <c r="L2265" s="19"/>
      <c r="M2265" s="19"/>
      <c r="N2265" s="19"/>
      <c r="O2265" s="19"/>
      <c r="P2265" s="19"/>
    </row>
    <row r="2266" spans="5:16" ht="15.75">
      <c r="E2266" s="19"/>
      <c r="F2266" s="19"/>
      <c r="G2266" s="19"/>
      <c r="H2266" s="19"/>
      <c r="I2266" s="19"/>
      <c r="J2266" s="19"/>
      <c r="K2266" s="19"/>
      <c r="L2266" s="19"/>
      <c r="M2266" s="19"/>
      <c r="N2266" s="19"/>
      <c r="O2266" s="19"/>
      <c r="P2266" s="19"/>
    </row>
    <row r="2267" spans="5:16" ht="15.75">
      <c r="E2267" s="19"/>
      <c r="F2267" s="19"/>
      <c r="G2267" s="19"/>
      <c r="H2267" s="19"/>
      <c r="I2267" s="19"/>
      <c r="J2267" s="19"/>
      <c r="K2267" s="19"/>
      <c r="L2267" s="19"/>
      <c r="M2267" s="19"/>
      <c r="N2267" s="19"/>
      <c r="O2267" s="19"/>
      <c r="P2267" s="19"/>
    </row>
    <row r="2268" spans="5:16" ht="15.75">
      <c r="E2268" s="19"/>
      <c r="F2268" s="19"/>
      <c r="G2268" s="19"/>
      <c r="H2268" s="19"/>
      <c r="I2268" s="19"/>
      <c r="J2268" s="19"/>
      <c r="K2268" s="19"/>
      <c r="L2268" s="19"/>
      <c r="M2268" s="19"/>
      <c r="N2268" s="19"/>
      <c r="O2268" s="19"/>
      <c r="P2268" s="19"/>
    </row>
    <row r="2269" spans="5:16" ht="15.75">
      <c r="E2269" s="19"/>
      <c r="F2269" s="19"/>
      <c r="G2269" s="19"/>
      <c r="H2269" s="19"/>
      <c r="I2269" s="19"/>
      <c r="J2269" s="19"/>
      <c r="K2269" s="19"/>
      <c r="L2269" s="19"/>
      <c r="M2269" s="19"/>
      <c r="N2269" s="19"/>
      <c r="O2269" s="19"/>
      <c r="P2269" s="19"/>
    </row>
  </sheetData>
  <sheetProtection/>
  <mergeCells count="618">
    <mergeCell ref="BC17:BF17"/>
    <mergeCell ref="M764:BE764"/>
    <mergeCell ref="J768:O768"/>
    <mergeCell ref="M1111:BH1111"/>
    <mergeCell ref="M1112:BH1112"/>
    <mergeCell ref="J1106:P1106"/>
    <mergeCell ref="F1110:L1110"/>
    <mergeCell ref="F1092:L1092"/>
    <mergeCell ref="M1093:BA1093"/>
    <mergeCell ref="M1094:BA1094"/>
    <mergeCell ref="M1092:BA1092"/>
    <mergeCell ref="M532:BH532"/>
    <mergeCell ref="M1053:BH1053"/>
    <mergeCell ref="M1054:BH1054"/>
    <mergeCell ref="F663:L663"/>
    <mergeCell ref="F664:L664"/>
    <mergeCell ref="F589:L589"/>
    <mergeCell ref="F631:L631"/>
    <mergeCell ref="A1045:I1045"/>
    <mergeCell ref="J1045:P1045"/>
    <mergeCell ref="M435:BH435"/>
    <mergeCell ref="F515:L515"/>
    <mergeCell ref="F516:L516"/>
    <mergeCell ref="F473:L473"/>
    <mergeCell ref="F474:L474"/>
    <mergeCell ref="M457:BH457"/>
    <mergeCell ref="M455:BH455"/>
    <mergeCell ref="M151:BH151"/>
    <mergeCell ref="F153:L153"/>
    <mergeCell ref="M153:AZ153"/>
    <mergeCell ref="M155:AZ156"/>
    <mergeCell ref="F233:L233"/>
    <mergeCell ref="M530:BH530"/>
    <mergeCell ref="F476:I476"/>
    <mergeCell ref="J476:O476"/>
    <mergeCell ref="F511:I511"/>
    <mergeCell ref="J511:P511"/>
    <mergeCell ref="E1135:Q1135"/>
    <mergeCell ref="E1136:Q1136"/>
    <mergeCell ref="A1129:I1129"/>
    <mergeCell ref="A1114:C1114"/>
    <mergeCell ref="F1114:I1114"/>
    <mergeCell ref="J1114:O1114"/>
    <mergeCell ref="J1129:P1129"/>
    <mergeCell ref="A1131:K1131"/>
    <mergeCell ref="M1131:Q1131"/>
    <mergeCell ref="E1133:Q1133"/>
    <mergeCell ref="F1094:L1094"/>
    <mergeCell ref="A1088:I1088"/>
    <mergeCell ref="J1088:P1088"/>
    <mergeCell ref="M1089:AB1089"/>
    <mergeCell ref="F1093:L1093"/>
    <mergeCell ref="E1158:Q1158"/>
    <mergeCell ref="E1156:Q1156"/>
    <mergeCell ref="E1138:Q1138"/>
    <mergeCell ref="E1146:Q1146"/>
    <mergeCell ref="E1147:Q1147"/>
    <mergeCell ref="E1148:Q1148"/>
    <mergeCell ref="E1139:Q1139"/>
    <mergeCell ref="E1145:Q1145"/>
    <mergeCell ref="E1141:Q1141"/>
    <mergeCell ref="E1143:Q1143"/>
    <mergeCell ref="E1167:Q1167"/>
    <mergeCell ref="E1157:Q1157"/>
    <mergeCell ref="E1149:Q1149"/>
    <mergeCell ref="E1150:Q1150"/>
    <mergeCell ref="E1151:Q1151"/>
    <mergeCell ref="E1168:Q1168"/>
    <mergeCell ref="E1159:Q1159"/>
    <mergeCell ref="E1160:Q1160"/>
    <mergeCell ref="E1161:Q1161"/>
    <mergeCell ref="E1162:Q1162"/>
    <mergeCell ref="E1163:Q1163"/>
    <mergeCell ref="E1164:Q1164"/>
    <mergeCell ref="E1165:Q1165"/>
    <mergeCell ref="E1166:Q1166"/>
    <mergeCell ref="F1112:L1112"/>
    <mergeCell ref="M1096:AR1096"/>
    <mergeCell ref="M1097:AB1097"/>
    <mergeCell ref="A1098:C1098"/>
    <mergeCell ref="F1098:I1098"/>
    <mergeCell ref="J1098:O1098"/>
    <mergeCell ref="A1106:I1106"/>
    <mergeCell ref="F1111:L1111"/>
    <mergeCell ref="M1110:BH1110"/>
    <mergeCell ref="M1113:AB1113"/>
    <mergeCell ref="A1059:C1059"/>
    <mergeCell ref="F1059:I1059"/>
    <mergeCell ref="J1059:O1059"/>
    <mergeCell ref="A1049:K1049"/>
    <mergeCell ref="M1050:AB1050"/>
    <mergeCell ref="F1053:L1053"/>
    <mergeCell ref="F1054:L1054"/>
    <mergeCell ref="F1055:L1055"/>
    <mergeCell ref="M1057:AR1057"/>
    <mergeCell ref="M1055:BH1055"/>
    <mergeCell ref="A1047:K1047"/>
    <mergeCell ref="M1047:Q1047"/>
    <mergeCell ref="M1058:AB1058"/>
    <mergeCell ref="A1039:C1039"/>
    <mergeCell ref="F1039:I1039"/>
    <mergeCell ref="J1039:O1039"/>
    <mergeCell ref="A1046:AB1046"/>
    <mergeCell ref="M1038:AB1038"/>
    <mergeCell ref="A1044:AB1044"/>
    <mergeCell ref="M1027:AB1027"/>
    <mergeCell ref="M1028:AB1028"/>
    <mergeCell ref="A1029:C1029"/>
    <mergeCell ref="F1029:I1029"/>
    <mergeCell ref="J1029:O1029"/>
    <mergeCell ref="A1035:I1035"/>
    <mergeCell ref="J1035:P1035"/>
    <mergeCell ref="M1037:AZ1037"/>
    <mergeCell ref="M1018:AB1018"/>
    <mergeCell ref="A1019:C1019"/>
    <mergeCell ref="F1019:I1019"/>
    <mergeCell ref="J1019:O1019"/>
    <mergeCell ref="A1024:AB1024"/>
    <mergeCell ref="A1025:I1025"/>
    <mergeCell ref="J1025:P1025"/>
    <mergeCell ref="A1008:C1008"/>
    <mergeCell ref="F1008:I1008"/>
    <mergeCell ref="J1008:O1008"/>
    <mergeCell ref="A1015:I1015"/>
    <mergeCell ref="J1015:P1015"/>
    <mergeCell ref="M1017:AB1017"/>
    <mergeCell ref="F1002:L1002"/>
    <mergeCell ref="A1004:I1004"/>
    <mergeCell ref="J1004:P1004"/>
    <mergeCell ref="M1006:AB1006"/>
    <mergeCell ref="M1002:BH1002"/>
    <mergeCell ref="M1007:AB1007"/>
    <mergeCell ref="J933:O933"/>
    <mergeCell ref="J996:P996"/>
    <mergeCell ref="F1001:L1001"/>
    <mergeCell ref="A987:C987"/>
    <mergeCell ref="F1000:L1000"/>
    <mergeCell ref="F987:I987"/>
    <mergeCell ref="M1001:BH1001"/>
    <mergeCell ref="M1000:BH1000"/>
    <mergeCell ref="A967:AB967"/>
    <mergeCell ref="A968:I968"/>
    <mergeCell ref="A904:C904"/>
    <mergeCell ref="F904:I904"/>
    <mergeCell ref="J904:O904"/>
    <mergeCell ref="F921:I921"/>
    <mergeCell ref="J921:P921"/>
    <mergeCell ref="A940:I940"/>
    <mergeCell ref="J940:P940"/>
    <mergeCell ref="M932:AB932"/>
    <mergeCell ref="A933:C933"/>
    <mergeCell ref="F933:I933"/>
    <mergeCell ref="F901:L901"/>
    <mergeCell ref="F902:L902"/>
    <mergeCell ref="M901:BH901"/>
    <mergeCell ref="M902:BH902"/>
    <mergeCell ref="M926:BH926"/>
    <mergeCell ref="M903:AB903"/>
    <mergeCell ref="F892:I892"/>
    <mergeCell ref="J892:P892"/>
    <mergeCell ref="A893:AB893"/>
    <mergeCell ref="A894:K894"/>
    <mergeCell ref="M931:AB931"/>
    <mergeCell ref="F938:I938"/>
    <mergeCell ref="J938:P938"/>
    <mergeCell ref="A896:K896"/>
    <mergeCell ref="F900:L900"/>
    <mergeCell ref="A929:I929"/>
    <mergeCell ref="F865:L865"/>
    <mergeCell ref="F886:L886"/>
    <mergeCell ref="M887:AB887"/>
    <mergeCell ref="A888:C888"/>
    <mergeCell ref="F888:I888"/>
    <mergeCell ref="J888:O888"/>
    <mergeCell ref="F880:I880"/>
    <mergeCell ref="J880:P880"/>
    <mergeCell ref="F884:L884"/>
    <mergeCell ref="F885:L885"/>
    <mergeCell ref="F864:L864"/>
    <mergeCell ref="M864:BH864"/>
    <mergeCell ref="F866:L866"/>
    <mergeCell ref="M867:AB867"/>
    <mergeCell ref="M856:AB856"/>
    <mergeCell ref="M829:AB829"/>
    <mergeCell ref="J830:O830"/>
    <mergeCell ref="F853:L853"/>
    <mergeCell ref="J857:O857"/>
    <mergeCell ref="F857:I857"/>
    <mergeCell ref="A820:K820"/>
    <mergeCell ref="F824:L824"/>
    <mergeCell ref="F825:L825"/>
    <mergeCell ref="F826:L826"/>
    <mergeCell ref="F828:L828"/>
    <mergeCell ref="A868:C868"/>
    <mergeCell ref="F868:I868"/>
    <mergeCell ref="J868:O868"/>
    <mergeCell ref="F860:I860"/>
    <mergeCell ref="J860:P860"/>
    <mergeCell ref="A756:I756"/>
    <mergeCell ref="J756:P756"/>
    <mergeCell ref="F754:I754"/>
    <mergeCell ref="J754:P754"/>
    <mergeCell ref="J803:P803"/>
    <mergeCell ref="A805:C805"/>
    <mergeCell ref="F805:I805"/>
    <mergeCell ref="J805:O805"/>
    <mergeCell ref="M761:BH761"/>
    <mergeCell ref="J801:P801"/>
    <mergeCell ref="A725:C725"/>
    <mergeCell ref="F725:I725"/>
    <mergeCell ref="A746:C746"/>
    <mergeCell ref="F746:I746"/>
    <mergeCell ref="J746:O746"/>
    <mergeCell ref="F742:I742"/>
    <mergeCell ref="J742:P742"/>
    <mergeCell ref="A744:I744"/>
    <mergeCell ref="F665:L665"/>
    <mergeCell ref="M666:AB666"/>
    <mergeCell ref="A667:I667"/>
    <mergeCell ref="J667:P667"/>
    <mergeCell ref="A723:I723"/>
    <mergeCell ref="J723:P723"/>
    <mergeCell ref="A669:C669"/>
    <mergeCell ref="M665:BH665"/>
    <mergeCell ref="D656:I656"/>
    <mergeCell ref="J656:P656"/>
    <mergeCell ref="A657:K657"/>
    <mergeCell ref="M657:Q657"/>
    <mergeCell ref="F762:L762"/>
    <mergeCell ref="F669:I669"/>
    <mergeCell ref="J669:O669"/>
    <mergeCell ref="F721:I721"/>
    <mergeCell ref="J721:P721"/>
    <mergeCell ref="J725:O725"/>
    <mergeCell ref="F617:L617"/>
    <mergeCell ref="F616:L616"/>
    <mergeCell ref="F615:L615"/>
    <mergeCell ref="A635:C635"/>
    <mergeCell ref="F635:I635"/>
    <mergeCell ref="J635:O635"/>
    <mergeCell ref="F632:L632"/>
    <mergeCell ref="F633:L633"/>
    <mergeCell ref="M615:BH615"/>
    <mergeCell ref="M616:BH616"/>
    <mergeCell ref="A593:C593"/>
    <mergeCell ref="F593:I593"/>
    <mergeCell ref="J593:O593"/>
    <mergeCell ref="F611:I611"/>
    <mergeCell ref="J611:P611"/>
    <mergeCell ref="M591:BH591"/>
    <mergeCell ref="F591:L591"/>
    <mergeCell ref="F592:L592"/>
    <mergeCell ref="M592:AZ592"/>
    <mergeCell ref="A576:C576"/>
    <mergeCell ref="F576:I576"/>
    <mergeCell ref="J576:O576"/>
    <mergeCell ref="M583:Q583"/>
    <mergeCell ref="A583:K583"/>
    <mergeCell ref="A585:K585"/>
    <mergeCell ref="A582:AB582"/>
    <mergeCell ref="M589:BH589"/>
    <mergeCell ref="M572:AZ572"/>
    <mergeCell ref="F573:L573"/>
    <mergeCell ref="M573:AZ573"/>
    <mergeCell ref="F574:L574"/>
    <mergeCell ref="M574:AZ574"/>
    <mergeCell ref="F572:L572"/>
    <mergeCell ref="F590:L590"/>
    <mergeCell ref="A547:K547"/>
    <mergeCell ref="M547:Q547"/>
    <mergeCell ref="A628:AB628"/>
    <mergeCell ref="A557:C557"/>
    <mergeCell ref="F557:I557"/>
    <mergeCell ref="J557:O557"/>
    <mergeCell ref="F568:I568"/>
    <mergeCell ref="J568:P568"/>
    <mergeCell ref="M555:BH555"/>
    <mergeCell ref="A534:C534"/>
    <mergeCell ref="F534:I534"/>
    <mergeCell ref="J534:O534"/>
    <mergeCell ref="F545:I545"/>
    <mergeCell ref="J545:P545"/>
    <mergeCell ref="A546:AB546"/>
    <mergeCell ref="A519:C519"/>
    <mergeCell ref="F519:I519"/>
    <mergeCell ref="J519:O519"/>
    <mergeCell ref="M517:BH517"/>
    <mergeCell ref="F526:I526"/>
    <mergeCell ref="J526:P526"/>
    <mergeCell ref="F517:L517"/>
    <mergeCell ref="A461:C461"/>
    <mergeCell ref="F461:I461"/>
    <mergeCell ref="J461:O461"/>
    <mergeCell ref="F468:I468"/>
    <mergeCell ref="J447:P447"/>
    <mergeCell ref="A449:K449"/>
    <mergeCell ref="A451:L451"/>
    <mergeCell ref="F455:L455"/>
    <mergeCell ref="F456:L456"/>
    <mergeCell ref="F457:L457"/>
    <mergeCell ref="A476:C476"/>
    <mergeCell ref="F459:L459"/>
    <mergeCell ref="F472:L472"/>
    <mergeCell ref="F434:L434"/>
    <mergeCell ref="F439:I439"/>
    <mergeCell ref="F437:L437"/>
    <mergeCell ref="A439:C439"/>
    <mergeCell ref="J439:O439"/>
    <mergeCell ref="M437:AZ437"/>
    <mergeCell ref="M456:BH456"/>
    <mergeCell ref="M633:AZ633"/>
    <mergeCell ref="A619:C619"/>
    <mergeCell ref="F619:I619"/>
    <mergeCell ref="J619:O619"/>
    <mergeCell ref="F627:I627"/>
    <mergeCell ref="J627:P627"/>
    <mergeCell ref="J379:O379"/>
    <mergeCell ref="J383:P383"/>
    <mergeCell ref="F420:I420"/>
    <mergeCell ref="F388:L388"/>
    <mergeCell ref="A428:C428"/>
    <mergeCell ref="F428:I428"/>
    <mergeCell ref="J428:O428"/>
    <mergeCell ref="F426:L426"/>
    <mergeCell ref="F425:L425"/>
    <mergeCell ref="M424:BH424"/>
    <mergeCell ref="A374:I374"/>
    <mergeCell ref="J374:P374"/>
    <mergeCell ref="A371:C371"/>
    <mergeCell ref="F377:L377"/>
    <mergeCell ref="M387:BH387"/>
    <mergeCell ref="A395:C395"/>
    <mergeCell ref="F395:I395"/>
    <mergeCell ref="J395:O395"/>
    <mergeCell ref="A379:C379"/>
    <mergeCell ref="F379:I379"/>
    <mergeCell ref="F350:L350"/>
    <mergeCell ref="M350:AA350"/>
    <mergeCell ref="A366:I366"/>
    <mergeCell ref="M357:BH357"/>
    <mergeCell ref="F387:L387"/>
    <mergeCell ref="F383:I383"/>
    <mergeCell ref="A360:C360"/>
    <mergeCell ref="F360:I360"/>
    <mergeCell ref="J360:O360"/>
    <mergeCell ref="M369:AY369"/>
    <mergeCell ref="A336:C336"/>
    <mergeCell ref="M358:AA358"/>
    <mergeCell ref="A327:C327"/>
    <mergeCell ref="F327:I327"/>
    <mergeCell ref="J327:O327"/>
    <mergeCell ref="A331:I331"/>
    <mergeCell ref="J331:P331"/>
    <mergeCell ref="F333:L333"/>
    <mergeCell ref="M333:BH333"/>
    <mergeCell ref="M349:BH349"/>
    <mergeCell ref="F319:L319"/>
    <mergeCell ref="F320:L320"/>
    <mergeCell ref="F325:L325"/>
    <mergeCell ref="M325:AA325"/>
    <mergeCell ref="F324:L324"/>
    <mergeCell ref="A322:I322"/>
    <mergeCell ref="J322:P322"/>
    <mergeCell ref="M319:BH319"/>
    <mergeCell ref="M320:BH320"/>
    <mergeCell ref="M324:BH324"/>
    <mergeCell ref="F309:L309"/>
    <mergeCell ref="A311:C311"/>
    <mergeCell ref="F311:I311"/>
    <mergeCell ref="J311:O311"/>
    <mergeCell ref="F315:I315"/>
    <mergeCell ref="J315:P315"/>
    <mergeCell ref="M309:BH309"/>
    <mergeCell ref="F303:I303"/>
    <mergeCell ref="J303:P303"/>
    <mergeCell ref="H305:O305"/>
    <mergeCell ref="F307:L307"/>
    <mergeCell ref="F308:L308"/>
    <mergeCell ref="M307:BH307"/>
    <mergeCell ref="M308:BH308"/>
    <mergeCell ref="F274:L274"/>
    <mergeCell ref="A276:C276"/>
    <mergeCell ref="F276:I276"/>
    <mergeCell ref="J276:O276"/>
    <mergeCell ref="M273:BH273"/>
    <mergeCell ref="M274:BH274"/>
    <mergeCell ref="A266:K266"/>
    <mergeCell ref="M266:Q266"/>
    <mergeCell ref="A268:K268"/>
    <mergeCell ref="F272:L272"/>
    <mergeCell ref="M272:BH272"/>
    <mergeCell ref="F273:L273"/>
    <mergeCell ref="A261:C261"/>
    <mergeCell ref="F261:I261"/>
    <mergeCell ref="J261:O261"/>
    <mergeCell ref="M259:BH259"/>
    <mergeCell ref="M258:BH258"/>
    <mergeCell ref="J264:P264"/>
    <mergeCell ref="J253:P253"/>
    <mergeCell ref="H255:O255"/>
    <mergeCell ref="F257:L257"/>
    <mergeCell ref="M257:BH257"/>
    <mergeCell ref="F258:L258"/>
    <mergeCell ref="F259:L259"/>
    <mergeCell ref="F202:I202"/>
    <mergeCell ref="J202:O202"/>
    <mergeCell ref="J222:P222"/>
    <mergeCell ref="A224:K224"/>
    <mergeCell ref="A239:C239"/>
    <mergeCell ref="F239:I239"/>
    <mergeCell ref="J239:O239"/>
    <mergeCell ref="J347:P347"/>
    <mergeCell ref="M342:AA342"/>
    <mergeCell ref="A344:C344"/>
    <mergeCell ref="J194:P194"/>
    <mergeCell ref="A195:AB195"/>
    <mergeCell ref="M334:AZ334"/>
    <mergeCell ref="F198:L198"/>
    <mergeCell ref="F199:L199"/>
    <mergeCell ref="F200:L200"/>
    <mergeCell ref="A225:AB225"/>
    <mergeCell ref="A352:C352"/>
    <mergeCell ref="F352:I352"/>
    <mergeCell ref="F371:I371"/>
    <mergeCell ref="J371:O371"/>
    <mergeCell ref="A355:I355"/>
    <mergeCell ref="J355:P355"/>
    <mergeCell ref="M368:BH368"/>
    <mergeCell ref="F11:L11"/>
    <mergeCell ref="A18:C18"/>
    <mergeCell ref="F165:L165"/>
    <mergeCell ref="F151:L151"/>
    <mergeCell ref="F349:L349"/>
    <mergeCell ref="F342:L342"/>
    <mergeCell ref="A157:C157"/>
    <mergeCell ref="F334:L334"/>
    <mergeCell ref="J344:O344"/>
    <mergeCell ref="A339:I339"/>
    <mergeCell ref="A5:L5"/>
    <mergeCell ref="H7:P7"/>
    <mergeCell ref="F9:L9"/>
    <mergeCell ref="J18:O18"/>
    <mergeCell ref="F10:L10"/>
    <mergeCell ref="F18:I18"/>
    <mergeCell ref="M13:AR13"/>
    <mergeCell ref="M9:BH9"/>
    <mergeCell ref="M10:BH10"/>
    <mergeCell ref="M11:BH11"/>
    <mergeCell ref="F341:L341"/>
    <mergeCell ref="J366:P366"/>
    <mergeCell ref="F344:I344"/>
    <mergeCell ref="F368:L368"/>
    <mergeCell ref="F369:L369"/>
    <mergeCell ref="F357:L357"/>
    <mergeCell ref="F358:L358"/>
    <mergeCell ref="J352:O352"/>
    <mergeCell ref="M341:AZ341"/>
    <mergeCell ref="A347:I347"/>
    <mergeCell ref="M553:BH553"/>
    <mergeCell ref="F389:L389"/>
    <mergeCell ref="F447:I447"/>
    <mergeCell ref="F424:L424"/>
    <mergeCell ref="F435:L435"/>
    <mergeCell ref="J420:P420"/>
    <mergeCell ref="F433:L433"/>
    <mergeCell ref="M531:BH531"/>
    <mergeCell ref="M449:Q449"/>
    <mergeCell ref="M434:BH434"/>
    <mergeCell ref="A768:C768"/>
    <mergeCell ref="F531:L531"/>
    <mergeCell ref="F581:I581"/>
    <mergeCell ref="J581:P581"/>
    <mergeCell ref="F530:L530"/>
    <mergeCell ref="F532:L532"/>
    <mergeCell ref="M533:AA533"/>
    <mergeCell ref="A549:K549"/>
    <mergeCell ref="F553:L553"/>
    <mergeCell ref="F554:L554"/>
    <mergeCell ref="M818:Q818"/>
    <mergeCell ref="A659:K659"/>
    <mergeCell ref="A857:C857"/>
    <mergeCell ref="M664:BH664"/>
    <mergeCell ref="F927:L927"/>
    <mergeCell ref="M765:AB765"/>
    <mergeCell ref="F854:L854"/>
    <mergeCell ref="A766:I766"/>
    <mergeCell ref="J766:P766"/>
    <mergeCell ref="A755:AB755"/>
    <mergeCell ref="J972:O972"/>
    <mergeCell ref="F761:L761"/>
    <mergeCell ref="F926:L926"/>
    <mergeCell ref="F768:I768"/>
    <mergeCell ref="M925:BH925"/>
    <mergeCell ref="M927:BH927"/>
    <mergeCell ref="F801:I801"/>
    <mergeCell ref="M825:BH825"/>
    <mergeCell ref="A817:AB817"/>
    <mergeCell ref="A818:K818"/>
    <mergeCell ref="E1137:Q1137"/>
    <mergeCell ref="M985:AZ985"/>
    <mergeCell ref="M970:AR970"/>
    <mergeCell ref="A944:C944"/>
    <mergeCell ref="F944:I944"/>
    <mergeCell ref="F972:I972"/>
    <mergeCell ref="M971:AB971"/>
    <mergeCell ref="J983:P983"/>
    <mergeCell ref="F966:I966"/>
    <mergeCell ref="J966:P966"/>
    <mergeCell ref="M473:BH473"/>
    <mergeCell ref="E1152:Q1152"/>
    <mergeCell ref="E1153:Q1153"/>
    <mergeCell ref="E1155:Q1155"/>
    <mergeCell ref="E1154:Q1154"/>
    <mergeCell ref="A972:C972"/>
    <mergeCell ref="A1034:AB1034"/>
    <mergeCell ref="J987:O987"/>
    <mergeCell ref="E1140:Q1140"/>
    <mergeCell ref="E1144:Q1144"/>
    <mergeCell ref="J161:P161"/>
    <mergeCell ref="E1142:Q1142"/>
    <mergeCell ref="F994:I994"/>
    <mergeCell ref="J994:P994"/>
    <mergeCell ref="A996:I996"/>
    <mergeCell ref="M235:AZ236"/>
    <mergeCell ref="F391:L391"/>
    <mergeCell ref="M391:AA391"/>
    <mergeCell ref="F981:I981"/>
    <mergeCell ref="J981:P981"/>
    <mergeCell ref="J169:O169"/>
    <mergeCell ref="M15:AY16"/>
    <mergeCell ref="A162:AB162"/>
    <mergeCell ref="F166:L166"/>
    <mergeCell ref="F167:L167"/>
    <mergeCell ref="M152:BH152"/>
    <mergeCell ref="M165:BH165"/>
    <mergeCell ref="F152:L152"/>
    <mergeCell ref="F157:I157"/>
    <mergeCell ref="J157:O157"/>
    <mergeCell ref="A202:C202"/>
    <mergeCell ref="M166:BH166"/>
    <mergeCell ref="M167:BH167"/>
    <mergeCell ref="J147:P147"/>
    <mergeCell ref="A148:AB148"/>
    <mergeCell ref="M198:BH198"/>
    <mergeCell ref="M199:BH199"/>
    <mergeCell ref="M168:AA168"/>
    <mergeCell ref="A169:C169"/>
    <mergeCell ref="F169:I169"/>
    <mergeCell ref="J339:P339"/>
    <mergeCell ref="M200:BH200"/>
    <mergeCell ref="M231:BH231"/>
    <mergeCell ref="M232:BH232"/>
    <mergeCell ref="M233:BH233"/>
    <mergeCell ref="M224:Q224"/>
    <mergeCell ref="H228:O228"/>
    <mergeCell ref="F231:L231"/>
    <mergeCell ref="F232:L232"/>
    <mergeCell ref="A226:K226"/>
    <mergeCell ref="M472:BH472"/>
    <mergeCell ref="J336:O336"/>
    <mergeCell ref="F376:L376"/>
    <mergeCell ref="M376:BH376"/>
    <mergeCell ref="M377:AA377"/>
    <mergeCell ref="M425:BH425"/>
    <mergeCell ref="M426:BH426"/>
    <mergeCell ref="M388:BH388"/>
    <mergeCell ref="M389:BH389"/>
    <mergeCell ref="F336:I336"/>
    <mergeCell ref="A803:I803"/>
    <mergeCell ref="M590:BH590"/>
    <mergeCell ref="M515:BH515"/>
    <mergeCell ref="M516:BH516"/>
    <mergeCell ref="M459:AZ459"/>
    <mergeCell ref="M433:BH433"/>
    <mergeCell ref="J468:P468"/>
    <mergeCell ref="M554:BH554"/>
    <mergeCell ref="F555:L555"/>
    <mergeCell ref="M474:BH474"/>
    <mergeCell ref="F830:I830"/>
    <mergeCell ref="M617:BH617"/>
    <mergeCell ref="M663:BH663"/>
    <mergeCell ref="M631:AZ631"/>
    <mergeCell ref="M632:AZ632"/>
    <mergeCell ref="M762:BH762"/>
    <mergeCell ref="M824:BH824"/>
    <mergeCell ref="J744:P744"/>
    <mergeCell ref="F760:L760"/>
    <mergeCell ref="M760:AZ760"/>
    <mergeCell ref="M866:BH866"/>
    <mergeCell ref="F814:I814"/>
    <mergeCell ref="J814:P814"/>
    <mergeCell ref="A815:AB815"/>
    <mergeCell ref="A816:I816"/>
    <mergeCell ref="J816:P816"/>
    <mergeCell ref="F855:L855"/>
    <mergeCell ref="J849:P849"/>
    <mergeCell ref="F849:I849"/>
    <mergeCell ref="A830:C830"/>
    <mergeCell ref="F925:L925"/>
    <mergeCell ref="M886:BH886"/>
    <mergeCell ref="M900:BH900"/>
    <mergeCell ref="M894:Q894"/>
    <mergeCell ref="M826:BH826"/>
    <mergeCell ref="M853:BH853"/>
    <mergeCell ref="M854:BH854"/>
    <mergeCell ref="M855:BH855"/>
    <mergeCell ref="M828:AR828"/>
    <mergeCell ref="M865:BH865"/>
    <mergeCell ref="M884:BH884"/>
    <mergeCell ref="M885:BH885"/>
    <mergeCell ref="A3:C3"/>
    <mergeCell ref="F3:I3"/>
    <mergeCell ref="J3:O3"/>
    <mergeCell ref="J968:P968"/>
    <mergeCell ref="J929:P929"/>
    <mergeCell ref="J944:O944"/>
    <mergeCell ref="M942:AR942"/>
    <mergeCell ref="M943:AB943"/>
  </mergeCells>
  <printOptions/>
  <pageMargins left="0.25" right="0.25" top="0.75" bottom="0.75" header="0.3" footer="0.3"/>
  <pageSetup fitToHeight="0" fitToWidth="1" horizontalDpi="600" verticalDpi="600" orientation="portrait" paperSize="9"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Mária Debnárová</dc:creator>
  <cp:keywords/>
  <dc:description/>
  <cp:lastModifiedBy>Gabriela Gižická</cp:lastModifiedBy>
  <cp:lastPrinted>2018-11-22T09:15:52Z</cp:lastPrinted>
  <dcterms:created xsi:type="dcterms:W3CDTF">2011-02-22T13:40:40Z</dcterms:created>
  <dcterms:modified xsi:type="dcterms:W3CDTF">2018-11-22T09:51:26Z</dcterms:modified>
  <cp:category/>
  <cp:version/>
  <cp:contentType/>
  <cp:contentStatus/>
</cp:coreProperties>
</file>