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90" windowWidth="17970" windowHeight="5355" firstSheet="2" activeTab="2"/>
  </bookViews>
  <sheets>
    <sheet name="príjmy-2010" sheetId="1" r:id="rId1"/>
    <sheet name="príjmy-2012" sheetId="2" r:id="rId2"/>
    <sheet name="príjmy-2015-návrh" sheetId="3" r:id="rId3"/>
    <sheet name="príjmy-2012uprav" sheetId="4" r:id="rId4"/>
  </sheets>
  <definedNames/>
  <calcPr fullCalcOnLoad="1"/>
</workbook>
</file>

<file path=xl/sharedStrings.xml><?xml version="1.0" encoding="utf-8"?>
<sst xmlns="http://schemas.openxmlformats.org/spreadsheetml/2006/main" count="2276" uniqueCount="277">
  <si>
    <t>SU</t>
  </si>
  <si>
    <t>FNC_1</t>
  </si>
  <si>
    <t>FNC_2</t>
  </si>
  <si>
    <t>FNC_3</t>
  </si>
  <si>
    <t>FNC_4</t>
  </si>
  <si>
    <t>POL_1</t>
  </si>
  <si>
    <t>POL_2</t>
  </si>
  <si>
    <t>POL_3</t>
  </si>
  <si>
    <t>POL_4</t>
  </si>
  <si>
    <t>S1</t>
  </si>
  <si>
    <t>S2</t>
  </si>
  <si>
    <t>S3</t>
  </si>
  <si>
    <t>S4</t>
  </si>
  <si>
    <t>S5</t>
  </si>
  <si>
    <t>S6</t>
  </si>
  <si>
    <t>ZDROJ</t>
  </si>
  <si>
    <t>Nazov_uctu</t>
  </si>
  <si>
    <t>Typ_uctu</t>
  </si>
  <si>
    <t>Ved_hosp</t>
  </si>
  <si>
    <t>Pociatocny_stav</t>
  </si>
  <si>
    <t>Schvaleny_rozpocet</t>
  </si>
  <si>
    <t>Upraveny_rozpocet</t>
  </si>
  <si>
    <t>zost_md</t>
  </si>
  <si>
    <t>Zost_Dal</t>
  </si>
  <si>
    <t>MD</t>
  </si>
  <si>
    <t>Dal</t>
  </si>
  <si>
    <t>Text</t>
  </si>
  <si>
    <t>Poradie</t>
  </si>
  <si>
    <t>Cislo_dokladu</t>
  </si>
  <si>
    <t>Den</t>
  </si>
  <si>
    <t>Mesiac</t>
  </si>
  <si>
    <t>Navh_rozpoctu_1</t>
  </si>
  <si>
    <t>Navh_rozpoctu_2</t>
  </si>
  <si>
    <t>2xx</t>
  </si>
  <si>
    <t>1</t>
  </si>
  <si>
    <t>003</t>
  </si>
  <si>
    <t>41</t>
  </si>
  <si>
    <t>Prevod podielu dane z príjmov fyzických osôb na osobitný účel</t>
  </si>
  <si>
    <t>2</t>
  </si>
  <si>
    <t>001</t>
  </si>
  <si>
    <t>Podiel na dani z nehnut.- z  pozemkov</t>
  </si>
  <si>
    <t>002</t>
  </si>
  <si>
    <t>Podiel na dani z nehnut. zo stavieb</t>
  </si>
  <si>
    <t>Podiel na dani z nehnut.- z bytov a NP</t>
  </si>
  <si>
    <t>www</t>
  </si>
  <si>
    <t>ww</t>
  </si>
  <si>
    <t>wwww</t>
  </si>
  <si>
    <t>Súčet za POL_3</t>
  </si>
  <si>
    <t>3</t>
  </si>
  <si>
    <t>Za psa</t>
  </si>
  <si>
    <t>012</t>
  </si>
  <si>
    <t>Za užívanie verejného priestranstva</t>
  </si>
  <si>
    <t>013</t>
  </si>
  <si>
    <t>Podiel na poplatku za komunálny odpad</t>
  </si>
  <si>
    <t>w</t>
  </si>
  <si>
    <t>Súčet za POL_1</t>
  </si>
  <si>
    <t>Z prenajatých pozemkov</t>
  </si>
  <si>
    <t>150</t>
  </si>
  <si>
    <t>Príjmy z prenajatých pozemkov-hrob.miest</t>
  </si>
  <si>
    <t>Súčet za POL_4</t>
  </si>
  <si>
    <t>Z prenajatých budov, priestorov a objektov</t>
  </si>
  <si>
    <t>Z prenajatých budov, priestorov a obj-sá</t>
  </si>
  <si>
    <t>Z prenajatých objektov - viacúčel. ihr.</t>
  </si>
  <si>
    <t>004</t>
  </si>
  <si>
    <t>Ostatné poplatky</t>
  </si>
  <si>
    <t>10</t>
  </si>
  <si>
    <t>Ostatné poplatky - overovanie</t>
  </si>
  <si>
    <t>20</t>
  </si>
  <si>
    <t>Ostatné poplatky - rybársky lístok</t>
  </si>
  <si>
    <t>30</t>
  </si>
  <si>
    <t>Ostatné poplatky - stavebné</t>
  </si>
  <si>
    <t>40</t>
  </si>
  <si>
    <t>Ostatné poplatky - potvrdenia o TP</t>
  </si>
  <si>
    <t>50</t>
  </si>
  <si>
    <t>Ostatné poplatky - matrika</t>
  </si>
  <si>
    <t>60</t>
  </si>
  <si>
    <t>Ost.poplatky - zápisné a clenské-kniznic</t>
  </si>
  <si>
    <t>70</t>
  </si>
  <si>
    <t>Ost. poplatky-povolenie k vjazdu</t>
  </si>
  <si>
    <t>Prijaté pokuty za porušenie predpisov</t>
  </si>
  <si>
    <t>Pokuty - za porušenie predpisov - stav.z</t>
  </si>
  <si>
    <t>Za predaj výr., tovarov a sl.-hlás v roz</t>
  </si>
  <si>
    <t>Za predaj služieb - fotokopie, laminovan</t>
  </si>
  <si>
    <t xml:space="preserve">Za predaj  služieb - vystúpenie DFS, CD </t>
  </si>
  <si>
    <t>4</t>
  </si>
  <si>
    <t>Za predaj výr. a služieb-známka pre psa</t>
  </si>
  <si>
    <t>5</t>
  </si>
  <si>
    <t xml:space="preserve">Za predaj služieb - požiarno-asistenčné </t>
  </si>
  <si>
    <t>Za jasle, materské školy a školské kluby detí</t>
  </si>
  <si>
    <t>16</t>
  </si>
  <si>
    <t>Platby za stravné - rézia SJ</t>
  </si>
  <si>
    <t>Za stravné lístky od zam.MÚ</t>
  </si>
  <si>
    <t>Za prebytočný hnuteľný majetok</t>
  </si>
  <si>
    <t>Súčet za POL_2</t>
  </si>
  <si>
    <t>43</t>
  </si>
  <si>
    <t>Príjem z predaja pozemkov-podiel-kapit.</t>
  </si>
  <si>
    <t>Z predaja pozemkov-vlastný príjem</t>
  </si>
  <si>
    <t>Úrok z vkladov</t>
  </si>
  <si>
    <t>Uroky z účtov finančného hospodárenia</t>
  </si>
  <si>
    <t>Uroky z termínovaných vkladov</t>
  </si>
  <si>
    <t>9</t>
  </si>
  <si>
    <t>Od fyzickej osoby</t>
  </si>
  <si>
    <t>006</t>
  </si>
  <si>
    <t>Z náhrad z poistného plnenia</t>
  </si>
  <si>
    <t>009</t>
  </si>
  <si>
    <t>Z odvodu-fin vysporiadanie</t>
  </si>
  <si>
    <t>Ostatné príjmy - z dobropisov</t>
  </si>
  <si>
    <t>027</t>
  </si>
  <si>
    <t>Iné platby - DFS</t>
  </si>
  <si>
    <t>51</t>
  </si>
  <si>
    <t>Iné iné platby - rozbitý riad+cist.obrus</t>
  </si>
  <si>
    <t>52</t>
  </si>
  <si>
    <t>Iné platby - za pozicané obrusy, stoly..</t>
  </si>
  <si>
    <t>BT - mimo VS - finančný dar</t>
  </si>
  <si>
    <t>100</t>
  </si>
  <si>
    <t>Granty - Nadácia Jednota Coop</t>
  </si>
  <si>
    <t>213</t>
  </si>
  <si>
    <t>Granty - príspevky za kanal. prípojky</t>
  </si>
  <si>
    <t>111</t>
  </si>
  <si>
    <t>BT- Zo štátneho rozpočtu-matrika</t>
  </si>
  <si>
    <t>Súčet za S3</t>
  </si>
  <si>
    <t>BT zo ŠR - Voľba prezidenta</t>
  </si>
  <si>
    <t>BT zo ŠR - Referendum</t>
  </si>
  <si>
    <t>BT zo ŠR - komun. voľby</t>
  </si>
  <si>
    <t>Súčet za S1</t>
  </si>
  <si>
    <t>BT zo ŠR - na prev.2010</t>
  </si>
  <si>
    <t>BT zo ŠR - ohlasovňa</t>
  </si>
  <si>
    <t>BT zo SR - predskoláci</t>
  </si>
  <si>
    <t>BT zo ŠR - stavebný úrad</t>
  </si>
  <si>
    <t>BT zo ŠR - životné prostredie</t>
  </si>
  <si>
    <t>021</t>
  </si>
  <si>
    <t>Granty-mimo VS- na UŠ zóny býv.PD</t>
  </si>
  <si>
    <t>Kapitál.transf. zo ŠR - viacúčel.ihrisko</t>
  </si>
  <si>
    <t>1319</t>
  </si>
  <si>
    <t>Zostatok prostriedkov KT z r.2009</t>
  </si>
  <si>
    <t>Zostatok prostriedkov BT z r.2009</t>
  </si>
  <si>
    <t>46</t>
  </si>
  <si>
    <t xml:space="preserve">FO - príjmy - z ost.fondov obce </t>
  </si>
  <si>
    <t>Bankové úvery dlhodobé</t>
  </si>
  <si>
    <t>Súčet za FNC_4</t>
  </si>
  <si>
    <t>Celkový súčet</t>
  </si>
  <si>
    <t>Návrh
2012</t>
  </si>
  <si>
    <t>Návrh
2013</t>
  </si>
  <si>
    <t>POLOŽKA</t>
  </si>
  <si>
    <t>zdroj</t>
  </si>
  <si>
    <t>Príjmy</t>
  </si>
  <si>
    <t>Upravený 2010</t>
  </si>
  <si>
    <t>Daňové príjmy spolu</t>
  </si>
  <si>
    <t>Podielové dane z príjmu FO a z majetku spolu</t>
  </si>
  <si>
    <t>Príjmy z vlastníctva majetku</t>
  </si>
  <si>
    <t>Za predaj výrobkov, tovarov a služieb</t>
  </si>
  <si>
    <t>Administratívne popl. a iné poplatky a platby</t>
  </si>
  <si>
    <t>Kapitálové príjmy spolu</t>
  </si>
  <si>
    <t>Prijaté úroky</t>
  </si>
  <si>
    <t>Iné nedaňové príjmy</t>
  </si>
  <si>
    <t>Nedaňové príjmy spolu</t>
  </si>
  <si>
    <t>Granty</t>
  </si>
  <si>
    <t>BT zo SR - predškoláci</t>
  </si>
  <si>
    <t>Transfery v rámci verejnej správy</t>
  </si>
  <si>
    <t>Bežné transfery spolu</t>
  </si>
  <si>
    <t>Kapitálové granty a transfery</t>
  </si>
  <si>
    <t>Granty a transfery</t>
  </si>
  <si>
    <t>Príjmy z ostatných  finančných operácií</t>
  </si>
  <si>
    <t>Finančné operácie</t>
  </si>
  <si>
    <t>Bežné príjmy spolu</t>
  </si>
  <si>
    <t>Príjmy z finančných operácií (mimo úverov)</t>
  </si>
  <si>
    <t>Prijaté úvery</t>
  </si>
  <si>
    <t>Príjmy celkom</t>
  </si>
  <si>
    <t xml:space="preserve">Platby za stravné </t>
  </si>
  <si>
    <t xml:space="preserve">Finančné operácie - príjmy - z ost.fondov obce </t>
  </si>
  <si>
    <t>Iné platby - rozbitý riad+cist.obrus</t>
  </si>
  <si>
    <t>BT zo ŠR - špeciálny stavebný úrad</t>
  </si>
  <si>
    <t>Z prenajatých budov, priestorov a objektov (ZS)</t>
  </si>
  <si>
    <t>Zostatok grantu z roku 2010 od Nadácie Jednota-bežný</t>
  </si>
  <si>
    <t>Schválený
2011</t>
  </si>
  <si>
    <t>Skutočnosť 2011-10</t>
  </si>
  <si>
    <t>Iné platby - DFS + sústredenie</t>
  </si>
  <si>
    <t>-</t>
  </si>
  <si>
    <t>Návrh
2014</t>
  </si>
  <si>
    <t>% k UR</t>
  </si>
  <si>
    <t>2. úprava 2011</t>
  </si>
  <si>
    <t xml:space="preserve">Prevod podielu dane z príjmov fyzických osôb </t>
  </si>
  <si>
    <t>BT zo ŠR - voľby do NR SR</t>
  </si>
  <si>
    <t>BT zo ŠR - Cyklotrasa Eurovelo 6</t>
  </si>
  <si>
    <t>KT zo ŠR - Cyklotrasa Eurovelo 6</t>
  </si>
  <si>
    <t>KT z rozpočtu Európskej únie</t>
  </si>
  <si>
    <t>BT z rozpočtu Európskej únie</t>
  </si>
  <si>
    <t>Kapitálové granty a transfery (vrátane zahraničných)</t>
  </si>
  <si>
    <t>Schválený rozpočet príjmov na rok 2012 (s výhľadom na roky 2013 - 2014)</t>
  </si>
  <si>
    <t>Rekapitulácia schváleného rozpočtu príjmov na rok 2012 (s výhľadom na roky 2013 - 2014)</t>
  </si>
  <si>
    <t>Schvál.
2012</t>
  </si>
  <si>
    <t>Rozpočet
po 1. zmene</t>
  </si>
  <si>
    <t>2. zmena</t>
  </si>
  <si>
    <t>Rozpočet 
po 2. zmene</t>
  </si>
  <si>
    <t>2. zmena rozpočtu</t>
  </si>
  <si>
    <t>Rekapitulácia 2. zmeny rozpočtu</t>
  </si>
  <si>
    <t>???</t>
  </si>
  <si>
    <t>Platby za stravné  (réžia)</t>
  </si>
  <si>
    <t>Eurovelo</t>
  </si>
  <si>
    <t>presuny z min. rokov</t>
  </si>
  <si>
    <t>Infra Services</t>
  </si>
  <si>
    <t>spolu, ktoré v r. 2013 nebudú</t>
  </si>
  <si>
    <t>príjmy bez solidarity</t>
  </si>
  <si>
    <t>rozpočet na mzdy bez dohôd</t>
  </si>
  <si>
    <t>zostáva na celú prevádzku</t>
  </si>
  <si>
    <t>KT zo ŠR - Ochrana pred vnútornými vodami</t>
  </si>
  <si>
    <t>skut
2012</t>
  </si>
  <si>
    <t>BT zo ŠR - komunikácie</t>
  </si>
  <si>
    <t>skut
2010</t>
  </si>
  <si>
    <t>skut
2011</t>
  </si>
  <si>
    <t>Granty-mimo Vs- na UŠ zóny býv.PD</t>
  </si>
  <si>
    <t>Z prenajatých budov, priestorov a obj-sála</t>
  </si>
  <si>
    <t>BT zo ŠR - na prev. 2010</t>
  </si>
  <si>
    <t>KT zo ŠR - Elektronizácia</t>
  </si>
  <si>
    <t>KT zo ŠR - Regenerácia verej.priestr.</t>
  </si>
  <si>
    <t>rozpočet
2012</t>
  </si>
  <si>
    <t>skut.
2013</t>
  </si>
  <si>
    <t>rozpočet
2013</t>
  </si>
  <si>
    <t>019</t>
  </si>
  <si>
    <t>BT zo ŠR - voľby do NR SR, VÚC</t>
  </si>
  <si>
    <t>BT zo SR - 5 % platy školstvo</t>
  </si>
  <si>
    <t>BT z VÚC</t>
  </si>
  <si>
    <t>skut.   2014</t>
  </si>
  <si>
    <t>Ostatné poplatky - ryb. lístky</t>
  </si>
  <si>
    <t>Ostatné poplatky - výrub</t>
  </si>
  <si>
    <t>Úrok z omeškania</t>
  </si>
  <si>
    <t>Z predaja pozemkov - vlastných</t>
  </si>
  <si>
    <t>Z refundácie - CO</t>
  </si>
  <si>
    <t xml:space="preserve">Iné platby - DFS </t>
  </si>
  <si>
    <t>Granty - finančný dar DFS</t>
  </si>
  <si>
    <t>Granty - finančný dar MŠ</t>
  </si>
  <si>
    <t>BT zo ŠR - Voľby do EP</t>
  </si>
  <si>
    <t>BT zo ŠR - stav. KSÚ</t>
  </si>
  <si>
    <t>008</t>
  </si>
  <si>
    <t>Zriaďovací poplatok za hrobové miesta</t>
  </si>
  <si>
    <t>Ostatné poplatky - potvrdenie o trvalom pobyte</t>
  </si>
  <si>
    <t>Ostatné poplatky - zápisné a knižnica</t>
  </si>
  <si>
    <t>Pokuty - za porušenie stavebného zákona</t>
  </si>
  <si>
    <t>Za predaj služieb - fotokópie, laminovanie</t>
  </si>
  <si>
    <t>Za predaj služieb - vystúpenie DFS</t>
  </si>
  <si>
    <t>Za predaj služieb - ostatné</t>
  </si>
  <si>
    <t>Za predaj služieb - reklama a propagácia</t>
  </si>
  <si>
    <t>BT zo ŠR - Voľby do samosprávy</t>
  </si>
  <si>
    <t>Granty - spolupráca pri výstavbe</t>
  </si>
  <si>
    <t>Zo združ. prostr. - kanal.príp.</t>
  </si>
  <si>
    <t>Ostatné poplatky - matrika - sobáše</t>
  </si>
  <si>
    <t>Ostatné poplatky - stavebné - spoločný SÚ</t>
  </si>
  <si>
    <t>Ostatné poplatky - stavebné - vlastný SÚ</t>
  </si>
  <si>
    <t>Príjmy z prenajatých pozemkov</t>
  </si>
  <si>
    <t>Ostatné poplatky - cintorín</t>
  </si>
  <si>
    <t>Ostatné poplatky - za ŽP</t>
  </si>
  <si>
    <t>Za služby spojené s nájmom hrobových miest</t>
  </si>
  <si>
    <t>Za predaj služieb - cintorín</t>
  </si>
  <si>
    <t>BT zo ŠR - Voľby do VÚC</t>
  </si>
  <si>
    <t>BT zo ŠR - EÚ</t>
  </si>
  <si>
    <t>KT z EÚ - Eurovelo 6</t>
  </si>
  <si>
    <t xml:space="preserve">BT zo ŠR - Voľby do NR   </t>
  </si>
  <si>
    <t>BT zo ŠR - sčítanie 2011</t>
  </si>
  <si>
    <t>Za predaj služieb - požiarno-asistenčné</t>
  </si>
  <si>
    <t>Iné platby - za pozičané obrusy, stoly..</t>
  </si>
  <si>
    <t>Rekapitulácia návrhu rozpočtu príjmov na rok 2015 (s výhľadom na roky 2016 - 2017)</t>
  </si>
  <si>
    <t>návrh
2014</t>
  </si>
  <si>
    <t>BT zo ŠR - referendum 2015</t>
  </si>
  <si>
    <t>Schválený  rozpočet príjmov na rok 2015 (s výhľadom na roky 2016 - 2017)</t>
  </si>
  <si>
    <r>
      <rPr>
        <b/>
        <sz val="10"/>
        <rFont val="Times New Roman"/>
        <family val="1"/>
      </rPr>
      <t>schválený</t>
    </r>
    <r>
      <rPr>
        <b/>
        <sz val="12"/>
        <rFont val="Times New Roman"/>
        <family val="1"/>
      </rPr>
      <t xml:space="preserve">
2015</t>
    </r>
  </si>
  <si>
    <t>návrh
2016</t>
  </si>
  <si>
    <t>návrh
2017</t>
  </si>
  <si>
    <t>Za predaj služieb - známky pre psov</t>
  </si>
  <si>
    <t>Číslo riadku</t>
  </si>
  <si>
    <t>1. zmena rozpočtu 2015</t>
  </si>
  <si>
    <t>Granty - Nadácia Pontis</t>
  </si>
  <si>
    <t>2. zmena rozpočtu 2015</t>
  </si>
  <si>
    <t>KT z BSK - rekonštrukcia umývarky   MŠ</t>
  </si>
  <si>
    <t>Finančné operácie - príjmy - rezervný fond</t>
  </si>
  <si>
    <t>040</t>
  </si>
  <si>
    <t>BT - mimo VS - finančný dar (795,- MDD)</t>
  </si>
  <si>
    <t>BT - mimo VS - finančný dar (1000,- DHZ)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</si>
</sst>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_-* #,##0.00\ [$€-1]_-;\-* #,##0.00\ [$€-1]_-;_-* &quot;-&quot;??\ [$€-1]_-;_-@_-"/>
    <numFmt numFmtId="177" formatCode="_-* #,##0\ _S_k_-;\-* #,##0\ _S_k_-;_-* &quot;-&quot;??\ _S_k_-;_-@_-"/>
    <numFmt numFmtId="178" formatCode="_-* #,##0.0\ _S_k_-;\-* #,##0.0\ _S_k_-;_-* &quot;-&quot;??\ _S_k_-;_-@_-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8" applyNumberFormat="0" applyAlignment="0" applyProtection="0"/>
    <xf numFmtId="0" fontId="43" fillId="24" borderId="8" applyNumberFormat="0" applyAlignment="0" applyProtection="0"/>
    <xf numFmtId="0" fontId="44" fillId="24" borderId="9" applyNumberFormat="0" applyAlignment="0" applyProtection="0"/>
    <xf numFmtId="0" fontId="45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32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7" fontId="3" fillId="0" borderId="0" xfId="37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6" xfId="0" applyNumberFormat="1" applyFont="1" applyBorder="1" applyAlignment="1">
      <alignment/>
    </xf>
    <xf numFmtId="4" fontId="3" fillId="0" borderId="16" xfId="0" applyNumberFormat="1" applyFont="1" applyFill="1" applyBorder="1" applyAlignment="1">
      <alignment vertical="center"/>
    </xf>
    <xf numFmtId="0" fontId="5" fillId="0" borderId="11" xfId="0" applyFont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16" xfId="0" applyNumberFormat="1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3" fontId="3" fillId="32" borderId="16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3" fontId="3" fillId="34" borderId="16" xfId="0" applyNumberFormat="1" applyFont="1" applyFill="1" applyBorder="1" applyAlignment="1">
      <alignment/>
    </xf>
    <xf numFmtId="4" fontId="3" fillId="34" borderId="16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vertical="center"/>
    </xf>
    <xf numFmtId="4" fontId="3" fillId="0" borderId="16" xfId="0" applyNumberFormat="1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17" xfId="0" applyFont="1" applyBorder="1" applyAlignment="1">
      <alignment/>
    </xf>
    <xf numFmtId="4" fontId="3" fillId="0" borderId="19" xfId="0" applyNumberFormat="1" applyFont="1" applyFill="1" applyBorder="1" applyAlignment="1">
      <alignment vertic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34" borderId="14" xfId="0" applyFont="1" applyFill="1" applyBorder="1" applyAlignment="1">
      <alignment/>
    </xf>
    <xf numFmtId="3" fontId="3" fillId="34" borderId="15" xfId="0" applyNumberFormat="1" applyFont="1" applyFill="1" applyBorder="1" applyAlignment="1">
      <alignment/>
    </xf>
    <xf numFmtId="4" fontId="3" fillId="34" borderId="15" xfId="0" applyNumberFormat="1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2" fillId="4" borderId="10" xfId="0" applyFont="1" applyFill="1" applyBorder="1" applyAlignment="1">
      <alignment/>
    </xf>
    <xf numFmtId="3" fontId="3" fillId="4" borderId="16" xfId="0" applyNumberFormat="1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3" fontId="3" fillId="0" borderId="0" xfId="37" applyNumberFormat="1" applyFont="1" applyAlignment="1">
      <alignment/>
    </xf>
    <xf numFmtId="0" fontId="7" fillId="0" borderId="11" xfId="0" applyFont="1" applyBorder="1" applyAlignment="1">
      <alignment/>
    </xf>
    <xf numFmtId="10" fontId="3" fillId="0" borderId="16" xfId="0" applyNumberFormat="1" applyFont="1" applyFill="1" applyBorder="1" applyAlignment="1">
      <alignment vertical="center"/>
    </xf>
    <xf numFmtId="4" fontId="3" fillId="33" borderId="16" xfId="0" applyNumberFormat="1" applyFont="1" applyFill="1" applyBorder="1" applyAlignment="1">
      <alignment/>
    </xf>
    <xf numFmtId="4" fontId="3" fillId="32" borderId="16" xfId="0" applyNumberFormat="1" applyFont="1" applyFill="1" applyBorder="1" applyAlignment="1">
      <alignment/>
    </xf>
    <xf numFmtId="4" fontId="3" fillId="4" borderId="16" xfId="0" applyNumberFormat="1" applyFont="1" applyFill="1" applyBorder="1" applyAlignment="1">
      <alignment/>
    </xf>
    <xf numFmtId="10" fontId="3" fillId="0" borderId="16" xfId="0" applyNumberFormat="1" applyFont="1" applyFill="1" applyBorder="1" applyAlignment="1">
      <alignment horizontal="center" vertical="center"/>
    </xf>
    <xf numFmtId="10" fontId="3" fillId="4" borderId="16" xfId="0" applyNumberFormat="1" applyFont="1" applyFill="1" applyBorder="1" applyAlignment="1">
      <alignment vertical="center"/>
    </xf>
    <xf numFmtId="10" fontId="3" fillId="34" borderId="16" xfId="0" applyNumberFormat="1" applyFont="1" applyFill="1" applyBorder="1" applyAlignment="1">
      <alignment vertical="center"/>
    </xf>
    <xf numFmtId="10" fontId="3" fillId="33" borderId="16" xfId="0" applyNumberFormat="1" applyFont="1" applyFill="1" applyBorder="1" applyAlignment="1">
      <alignment vertical="center"/>
    </xf>
    <xf numFmtId="10" fontId="3" fillId="32" borderId="16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1" xfId="0" applyFont="1" applyFill="1" applyBorder="1" applyAlignment="1">
      <alignment/>
    </xf>
    <xf numFmtId="3" fontId="3" fillId="0" borderId="16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2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9" xfId="0" applyNumberFormat="1" applyFont="1" applyBorder="1" applyAlignment="1">
      <alignment/>
    </xf>
    <xf numFmtId="3" fontId="2" fillId="34" borderId="16" xfId="0" applyNumberFormat="1" applyFont="1" applyFill="1" applyBorder="1" applyAlignment="1">
      <alignment/>
    </xf>
    <xf numFmtId="3" fontId="2" fillId="4" borderId="16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37" applyNumberFormat="1" applyFont="1" applyAlignment="1">
      <alignment/>
    </xf>
    <xf numFmtId="3" fontId="2" fillId="34" borderId="15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3" fontId="5" fillId="0" borderId="16" xfId="0" applyNumberFormat="1" applyFont="1" applyBorder="1" applyAlignment="1">
      <alignment/>
    </xf>
    <xf numFmtId="4" fontId="5" fillId="0" borderId="16" xfId="0" applyNumberFormat="1" applyFont="1" applyFill="1" applyBorder="1" applyAlignment="1">
      <alignment vertical="center"/>
    </xf>
    <xf numFmtId="3" fontId="9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4" fontId="5" fillId="0" borderId="16" xfId="0" applyNumberFormat="1" applyFont="1" applyBorder="1" applyAlignment="1">
      <alignment/>
    </xf>
    <xf numFmtId="10" fontId="5" fillId="0" borderId="16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9" fontId="3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" fontId="2" fillId="0" borderId="16" xfId="0" applyNumberFormat="1" applyFont="1" applyFill="1" applyBorder="1" applyAlignment="1">
      <alignment horizontal="center"/>
    </xf>
    <xf numFmtId="0" fontId="3" fillId="35" borderId="16" xfId="0" applyFont="1" applyFill="1" applyBorder="1" applyAlignment="1">
      <alignment horizontal="left" vertical="center"/>
    </xf>
    <xf numFmtId="3" fontId="2" fillId="36" borderId="16" xfId="0" applyNumberFormat="1" applyFont="1" applyFill="1" applyBorder="1" applyAlignment="1">
      <alignment/>
    </xf>
    <xf numFmtId="3" fontId="2" fillId="36" borderId="19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3" fontId="12" fillId="0" borderId="15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7" borderId="0" xfId="0" applyFont="1" applyFill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4"/>
  <sheetViews>
    <sheetView zoomScalePageLayoutView="0" workbookViewId="0" topLeftCell="A55">
      <selection activeCell="A1" sqref="A1"/>
    </sheetView>
  </sheetViews>
  <sheetFormatPr defaultColWidth="9.140625" defaultRowHeight="12.75"/>
  <sheetData>
    <row r="1" spans="1:3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</row>
    <row r="2" spans="1:33" ht="12.75">
      <c r="A2" t="s">
        <v>33</v>
      </c>
      <c r="F2" t="s">
        <v>34</v>
      </c>
      <c r="G2" t="s">
        <v>34</v>
      </c>
      <c r="H2" t="s">
        <v>34</v>
      </c>
      <c r="I2" t="s">
        <v>35</v>
      </c>
      <c r="P2" t="s">
        <v>36</v>
      </c>
      <c r="Q2" t="s">
        <v>37</v>
      </c>
      <c r="S2">
        <v>0</v>
      </c>
      <c r="T2">
        <v>0</v>
      </c>
      <c r="U2">
        <v>451677</v>
      </c>
      <c r="V2">
        <v>0</v>
      </c>
      <c r="W2">
        <v>0</v>
      </c>
      <c r="X2">
        <v>0</v>
      </c>
      <c r="Y2">
        <v>308034</v>
      </c>
      <c r="Z2">
        <v>0</v>
      </c>
      <c r="AB2">
        <v>2</v>
      </c>
      <c r="AC2">
        <v>0</v>
      </c>
      <c r="AD2">
        <v>0</v>
      </c>
      <c r="AE2">
        <v>0</v>
      </c>
      <c r="AF2">
        <v>0</v>
      </c>
      <c r="AG2">
        <v>0</v>
      </c>
    </row>
    <row r="3" spans="1:31" ht="12.75">
      <c r="A3" t="s">
        <v>33</v>
      </c>
      <c r="F3" t="s">
        <v>34</v>
      </c>
      <c r="G3" t="s">
        <v>38</v>
      </c>
      <c r="H3" t="s">
        <v>34</v>
      </c>
      <c r="I3" t="s">
        <v>39</v>
      </c>
      <c r="P3" t="s">
        <v>36</v>
      </c>
      <c r="Q3" t="s">
        <v>40</v>
      </c>
      <c r="S3">
        <v>0</v>
      </c>
      <c r="T3">
        <v>0</v>
      </c>
      <c r="V3">
        <v>0</v>
      </c>
      <c r="W3">
        <v>0</v>
      </c>
      <c r="X3">
        <v>0</v>
      </c>
      <c r="Y3">
        <v>5919</v>
      </c>
      <c r="Z3">
        <v>0</v>
      </c>
      <c r="AB3">
        <v>2</v>
      </c>
      <c r="AC3">
        <v>0</v>
      </c>
      <c r="AD3">
        <v>0</v>
      </c>
      <c r="AE3">
        <v>0</v>
      </c>
    </row>
    <row r="4" spans="1:33" ht="12.75">
      <c r="A4" t="s">
        <v>33</v>
      </c>
      <c r="F4" t="s">
        <v>34</v>
      </c>
      <c r="G4" t="s">
        <v>38</v>
      </c>
      <c r="H4" t="s">
        <v>34</v>
      </c>
      <c r="I4" t="s">
        <v>41</v>
      </c>
      <c r="P4" t="s">
        <v>36</v>
      </c>
      <c r="Q4" t="s">
        <v>42</v>
      </c>
      <c r="S4">
        <v>0</v>
      </c>
      <c r="T4">
        <v>0</v>
      </c>
      <c r="V4">
        <v>0</v>
      </c>
      <c r="W4">
        <v>0</v>
      </c>
      <c r="X4">
        <v>0</v>
      </c>
      <c r="Y4">
        <v>125834</v>
      </c>
      <c r="Z4">
        <v>0</v>
      </c>
      <c r="AB4">
        <v>2</v>
      </c>
      <c r="AC4">
        <v>0</v>
      </c>
      <c r="AD4">
        <v>0</v>
      </c>
      <c r="AE4">
        <v>0</v>
      </c>
      <c r="AG4">
        <v>0</v>
      </c>
    </row>
    <row r="5" spans="1:31" ht="12.75">
      <c r="A5" t="s">
        <v>33</v>
      </c>
      <c r="F5" t="s">
        <v>34</v>
      </c>
      <c r="G5" t="s">
        <v>38</v>
      </c>
      <c r="H5" t="s">
        <v>34</v>
      </c>
      <c r="I5" t="s">
        <v>35</v>
      </c>
      <c r="P5" t="s">
        <v>36</v>
      </c>
      <c r="Q5" t="s">
        <v>43</v>
      </c>
      <c r="S5">
        <v>0</v>
      </c>
      <c r="T5">
        <v>0</v>
      </c>
      <c r="V5">
        <v>0</v>
      </c>
      <c r="W5">
        <v>0</v>
      </c>
      <c r="X5">
        <v>0</v>
      </c>
      <c r="Y5">
        <v>1129</v>
      </c>
      <c r="Z5">
        <v>0</v>
      </c>
      <c r="AB5">
        <v>2</v>
      </c>
      <c r="AC5">
        <v>0</v>
      </c>
      <c r="AD5">
        <v>0</v>
      </c>
      <c r="AE5">
        <v>0</v>
      </c>
    </row>
    <row r="6" spans="1:33" ht="12.75">
      <c r="A6" t="s">
        <v>44</v>
      </c>
      <c r="F6" t="s">
        <v>34</v>
      </c>
      <c r="G6" t="s">
        <v>38</v>
      </c>
      <c r="H6" t="s">
        <v>34</v>
      </c>
      <c r="I6" t="s">
        <v>44</v>
      </c>
      <c r="J6" t="s">
        <v>44</v>
      </c>
      <c r="K6" t="s">
        <v>45</v>
      </c>
      <c r="L6" t="s">
        <v>45</v>
      </c>
      <c r="M6" t="s">
        <v>44</v>
      </c>
      <c r="N6" t="s">
        <v>45</v>
      </c>
      <c r="O6" t="s">
        <v>45</v>
      </c>
      <c r="P6" t="s">
        <v>46</v>
      </c>
      <c r="Q6" t="s">
        <v>47</v>
      </c>
      <c r="S6">
        <v>0</v>
      </c>
      <c r="T6">
        <v>0</v>
      </c>
      <c r="V6">
        <v>0</v>
      </c>
      <c r="W6">
        <v>0</v>
      </c>
      <c r="X6">
        <v>0</v>
      </c>
      <c r="Y6">
        <v>132882</v>
      </c>
      <c r="Z6">
        <v>0</v>
      </c>
      <c r="AB6">
        <v>3</v>
      </c>
      <c r="AC6">
        <v>0</v>
      </c>
      <c r="AD6">
        <v>0</v>
      </c>
      <c r="AE6">
        <v>0</v>
      </c>
      <c r="AG6">
        <v>0</v>
      </c>
    </row>
    <row r="7" spans="1:33" ht="12.75">
      <c r="A7" t="s">
        <v>33</v>
      </c>
      <c r="F7" t="s">
        <v>34</v>
      </c>
      <c r="G7" t="s">
        <v>48</v>
      </c>
      <c r="H7" t="s">
        <v>48</v>
      </c>
      <c r="I7" t="s">
        <v>39</v>
      </c>
      <c r="P7" t="s">
        <v>36</v>
      </c>
      <c r="Q7" t="s">
        <v>49</v>
      </c>
      <c r="S7">
        <v>0</v>
      </c>
      <c r="T7">
        <v>0</v>
      </c>
      <c r="U7">
        <v>2000</v>
      </c>
      <c r="V7">
        <v>0</v>
      </c>
      <c r="W7">
        <v>0</v>
      </c>
      <c r="X7">
        <v>0</v>
      </c>
      <c r="Y7">
        <v>2378.24</v>
      </c>
      <c r="Z7">
        <v>0</v>
      </c>
      <c r="AB7">
        <v>2</v>
      </c>
      <c r="AC7">
        <v>0</v>
      </c>
      <c r="AD7">
        <v>0</v>
      </c>
      <c r="AE7">
        <v>0</v>
      </c>
      <c r="AF7">
        <v>0</v>
      </c>
      <c r="AG7">
        <v>0</v>
      </c>
    </row>
    <row r="8" spans="1:33" ht="12.75">
      <c r="A8" t="s">
        <v>33</v>
      </c>
      <c r="F8" t="s">
        <v>34</v>
      </c>
      <c r="G8" t="s">
        <v>48</v>
      </c>
      <c r="H8" t="s">
        <v>48</v>
      </c>
      <c r="I8" t="s">
        <v>50</v>
      </c>
      <c r="P8" t="s">
        <v>36</v>
      </c>
      <c r="Q8" t="s">
        <v>51</v>
      </c>
      <c r="S8">
        <v>0</v>
      </c>
      <c r="T8">
        <v>0</v>
      </c>
      <c r="U8">
        <v>2800</v>
      </c>
      <c r="V8">
        <v>0</v>
      </c>
      <c r="W8">
        <v>0</v>
      </c>
      <c r="X8">
        <v>0</v>
      </c>
      <c r="Y8">
        <v>7283.73</v>
      </c>
      <c r="Z8">
        <v>0</v>
      </c>
      <c r="AB8">
        <v>2</v>
      </c>
      <c r="AC8">
        <v>0</v>
      </c>
      <c r="AD8">
        <v>0</v>
      </c>
      <c r="AE8">
        <v>0</v>
      </c>
      <c r="AF8">
        <v>0</v>
      </c>
      <c r="AG8">
        <v>0</v>
      </c>
    </row>
    <row r="9" spans="1:33" ht="12.75">
      <c r="A9" t="s">
        <v>33</v>
      </c>
      <c r="F9" t="s">
        <v>34</v>
      </c>
      <c r="G9" t="s">
        <v>48</v>
      </c>
      <c r="H9" t="s">
        <v>48</v>
      </c>
      <c r="I9" t="s">
        <v>52</v>
      </c>
      <c r="P9" t="s">
        <v>36</v>
      </c>
      <c r="Q9" t="s">
        <v>53</v>
      </c>
      <c r="S9">
        <v>0</v>
      </c>
      <c r="T9">
        <v>0</v>
      </c>
      <c r="U9">
        <v>5500</v>
      </c>
      <c r="V9">
        <v>0</v>
      </c>
      <c r="W9">
        <v>0</v>
      </c>
      <c r="X9">
        <v>0</v>
      </c>
      <c r="Y9">
        <v>6604.02</v>
      </c>
      <c r="Z9">
        <v>0</v>
      </c>
      <c r="AB9">
        <v>2</v>
      </c>
      <c r="AC9">
        <v>0</v>
      </c>
      <c r="AD9">
        <v>0</v>
      </c>
      <c r="AE9">
        <v>0</v>
      </c>
      <c r="AG9">
        <v>0</v>
      </c>
    </row>
    <row r="10" spans="1:33" ht="12.75">
      <c r="A10" t="s">
        <v>44</v>
      </c>
      <c r="F10" t="s">
        <v>34</v>
      </c>
      <c r="G10" t="s">
        <v>48</v>
      </c>
      <c r="H10" t="s">
        <v>48</v>
      </c>
      <c r="I10" t="s">
        <v>44</v>
      </c>
      <c r="J10" t="s">
        <v>44</v>
      </c>
      <c r="K10" t="s">
        <v>45</v>
      </c>
      <c r="L10" t="s">
        <v>45</v>
      </c>
      <c r="M10" t="s">
        <v>44</v>
      </c>
      <c r="N10" t="s">
        <v>45</v>
      </c>
      <c r="O10" t="s">
        <v>45</v>
      </c>
      <c r="P10" t="s">
        <v>46</v>
      </c>
      <c r="Q10" t="s">
        <v>47</v>
      </c>
      <c r="S10">
        <v>0</v>
      </c>
      <c r="T10">
        <v>0</v>
      </c>
      <c r="U10">
        <v>10300</v>
      </c>
      <c r="V10">
        <v>0</v>
      </c>
      <c r="W10">
        <v>0</v>
      </c>
      <c r="X10">
        <v>0</v>
      </c>
      <c r="Y10">
        <v>16265.99</v>
      </c>
      <c r="Z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</row>
    <row r="11" spans="1:33" ht="12.75">
      <c r="A11" t="s">
        <v>44</v>
      </c>
      <c r="F11" t="s">
        <v>34</v>
      </c>
      <c r="G11" t="s">
        <v>54</v>
      </c>
      <c r="H11" t="s">
        <v>54</v>
      </c>
      <c r="I11" t="s">
        <v>44</v>
      </c>
      <c r="J11" t="s">
        <v>44</v>
      </c>
      <c r="K11" t="s">
        <v>45</v>
      </c>
      <c r="L11" t="s">
        <v>45</v>
      </c>
      <c r="M11" t="s">
        <v>44</v>
      </c>
      <c r="N11" t="s">
        <v>45</v>
      </c>
      <c r="O11" t="s">
        <v>45</v>
      </c>
      <c r="P11" t="s">
        <v>46</v>
      </c>
      <c r="Q11" t="s">
        <v>55</v>
      </c>
      <c r="S11">
        <v>0</v>
      </c>
      <c r="T11">
        <v>0</v>
      </c>
      <c r="U11">
        <v>461977</v>
      </c>
      <c r="V11">
        <v>0</v>
      </c>
      <c r="W11">
        <v>0</v>
      </c>
      <c r="X11">
        <v>0</v>
      </c>
      <c r="Y11">
        <v>457181.99</v>
      </c>
      <c r="Z11">
        <v>0</v>
      </c>
      <c r="AB11">
        <v>3</v>
      </c>
      <c r="AC11">
        <v>0</v>
      </c>
      <c r="AD11">
        <v>0</v>
      </c>
      <c r="AE11">
        <v>0</v>
      </c>
      <c r="AF11">
        <v>0</v>
      </c>
      <c r="AG11">
        <v>0</v>
      </c>
    </row>
    <row r="12" spans="1:33" ht="12.75">
      <c r="A12" t="s">
        <v>33</v>
      </c>
      <c r="F12" t="s">
        <v>38</v>
      </c>
      <c r="G12" t="s">
        <v>34</v>
      </c>
      <c r="H12" t="s">
        <v>38</v>
      </c>
      <c r="I12" t="s">
        <v>41</v>
      </c>
      <c r="P12" t="s">
        <v>36</v>
      </c>
      <c r="Q12" t="s">
        <v>56</v>
      </c>
      <c r="S12">
        <v>0</v>
      </c>
      <c r="T12">
        <v>0</v>
      </c>
      <c r="U12">
        <v>5000</v>
      </c>
      <c r="V12">
        <v>0</v>
      </c>
      <c r="W12">
        <v>0</v>
      </c>
      <c r="X12">
        <v>0</v>
      </c>
      <c r="Y12">
        <v>3780.35</v>
      </c>
      <c r="Z12">
        <v>0</v>
      </c>
      <c r="AB12">
        <v>2</v>
      </c>
      <c r="AC12">
        <v>0</v>
      </c>
      <c r="AD12">
        <v>0</v>
      </c>
      <c r="AE12">
        <v>0</v>
      </c>
      <c r="AF12">
        <v>0</v>
      </c>
      <c r="AG12">
        <v>0</v>
      </c>
    </row>
    <row r="13" spans="1:33" ht="12.75">
      <c r="A13" t="s">
        <v>33</v>
      </c>
      <c r="F13" t="s">
        <v>38</v>
      </c>
      <c r="G13" t="s">
        <v>34</v>
      </c>
      <c r="H13" t="s">
        <v>38</v>
      </c>
      <c r="I13" t="s">
        <v>41</v>
      </c>
      <c r="J13" t="s">
        <v>57</v>
      </c>
      <c r="P13" t="s">
        <v>36</v>
      </c>
      <c r="Q13" t="s">
        <v>58</v>
      </c>
      <c r="S13">
        <v>0</v>
      </c>
      <c r="T13">
        <v>0</v>
      </c>
      <c r="U13">
        <v>1400</v>
      </c>
      <c r="V13">
        <v>0</v>
      </c>
      <c r="W13">
        <v>0</v>
      </c>
      <c r="X13">
        <v>0</v>
      </c>
      <c r="Y13">
        <v>2562.5</v>
      </c>
      <c r="Z13">
        <v>0</v>
      </c>
      <c r="AB13">
        <v>2</v>
      </c>
      <c r="AC13">
        <v>0</v>
      </c>
      <c r="AD13">
        <v>0</v>
      </c>
      <c r="AE13">
        <v>0</v>
      </c>
      <c r="AG13">
        <v>0</v>
      </c>
    </row>
    <row r="14" spans="1:33" ht="12.75">
      <c r="A14" t="s">
        <v>44</v>
      </c>
      <c r="F14" t="s">
        <v>38</v>
      </c>
      <c r="G14" t="s">
        <v>34</v>
      </c>
      <c r="H14" t="s">
        <v>38</v>
      </c>
      <c r="I14" t="s">
        <v>41</v>
      </c>
      <c r="J14" t="s">
        <v>44</v>
      </c>
      <c r="K14" t="s">
        <v>45</v>
      </c>
      <c r="L14" t="s">
        <v>45</v>
      </c>
      <c r="M14" t="s">
        <v>44</v>
      </c>
      <c r="N14" t="s">
        <v>45</v>
      </c>
      <c r="O14" t="s">
        <v>45</v>
      </c>
      <c r="P14" t="s">
        <v>46</v>
      </c>
      <c r="Q14" t="s">
        <v>59</v>
      </c>
      <c r="S14">
        <v>0</v>
      </c>
      <c r="T14">
        <v>0</v>
      </c>
      <c r="U14">
        <v>6400</v>
      </c>
      <c r="V14">
        <v>0</v>
      </c>
      <c r="W14">
        <v>0</v>
      </c>
      <c r="X14">
        <v>0</v>
      </c>
      <c r="Y14">
        <v>6342.85</v>
      </c>
      <c r="Z14">
        <v>0</v>
      </c>
      <c r="AB14">
        <v>3</v>
      </c>
      <c r="AC14">
        <v>0</v>
      </c>
      <c r="AD14">
        <v>0</v>
      </c>
      <c r="AE14">
        <v>0</v>
      </c>
      <c r="AF14">
        <v>0</v>
      </c>
      <c r="AG14">
        <v>0</v>
      </c>
    </row>
    <row r="15" spans="1:33" ht="12.75">
      <c r="A15" t="s">
        <v>33</v>
      </c>
      <c r="F15" t="s">
        <v>38</v>
      </c>
      <c r="G15" t="s">
        <v>34</v>
      </c>
      <c r="H15" t="s">
        <v>38</v>
      </c>
      <c r="I15" t="s">
        <v>35</v>
      </c>
      <c r="P15" t="s">
        <v>36</v>
      </c>
      <c r="Q15" t="s">
        <v>60</v>
      </c>
      <c r="S15">
        <v>0</v>
      </c>
      <c r="T15">
        <v>0</v>
      </c>
      <c r="U15">
        <v>290</v>
      </c>
      <c r="V15">
        <v>0</v>
      </c>
      <c r="W15">
        <v>0</v>
      </c>
      <c r="X15">
        <v>0</v>
      </c>
      <c r="Y15">
        <v>247</v>
      </c>
      <c r="Z15">
        <v>0</v>
      </c>
      <c r="AB15">
        <v>2</v>
      </c>
      <c r="AC15">
        <v>0</v>
      </c>
      <c r="AD15">
        <v>0</v>
      </c>
      <c r="AE15">
        <v>0</v>
      </c>
      <c r="AF15">
        <v>0</v>
      </c>
      <c r="AG15">
        <v>0</v>
      </c>
    </row>
    <row r="16" spans="1:33" ht="12.75">
      <c r="A16" t="s">
        <v>33</v>
      </c>
      <c r="F16" t="s">
        <v>38</v>
      </c>
      <c r="G16" t="s">
        <v>34</v>
      </c>
      <c r="H16" t="s">
        <v>38</v>
      </c>
      <c r="I16" t="s">
        <v>35</v>
      </c>
      <c r="J16" t="s">
        <v>34</v>
      </c>
      <c r="P16" t="s">
        <v>36</v>
      </c>
      <c r="Q16" t="s">
        <v>61</v>
      </c>
      <c r="S16">
        <v>0</v>
      </c>
      <c r="T16">
        <v>0</v>
      </c>
      <c r="U16">
        <v>2300</v>
      </c>
      <c r="V16">
        <v>0</v>
      </c>
      <c r="W16">
        <v>0</v>
      </c>
      <c r="X16">
        <v>0</v>
      </c>
      <c r="Y16">
        <v>4700.15</v>
      </c>
      <c r="Z16">
        <v>0</v>
      </c>
      <c r="AB16">
        <v>2</v>
      </c>
      <c r="AC16">
        <v>0</v>
      </c>
      <c r="AD16">
        <v>0</v>
      </c>
      <c r="AE16">
        <v>0</v>
      </c>
      <c r="AF16">
        <v>0</v>
      </c>
      <c r="AG16">
        <v>0</v>
      </c>
    </row>
    <row r="17" spans="1:31" ht="12.75">
      <c r="A17" t="s">
        <v>33</v>
      </c>
      <c r="F17" t="s">
        <v>38</v>
      </c>
      <c r="G17" t="s">
        <v>34</v>
      </c>
      <c r="H17" t="s">
        <v>38</v>
      </c>
      <c r="I17" t="s">
        <v>35</v>
      </c>
      <c r="J17" t="s">
        <v>38</v>
      </c>
      <c r="P17" t="s">
        <v>36</v>
      </c>
      <c r="Q17" t="s">
        <v>62</v>
      </c>
      <c r="S17">
        <v>0</v>
      </c>
      <c r="T17">
        <v>0</v>
      </c>
      <c r="V17">
        <v>0</v>
      </c>
      <c r="W17">
        <v>0</v>
      </c>
      <c r="X17">
        <v>0</v>
      </c>
      <c r="Y17">
        <v>135</v>
      </c>
      <c r="Z17">
        <v>0</v>
      </c>
      <c r="AB17">
        <v>2</v>
      </c>
      <c r="AC17">
        <v>0</v>
      </c>
      <c r="AD17">
        <v>0</v>
      </c>
      <c r="AE17">
        <v>0</v>
      </c>
    </row>
    <row r="18" spans="1:33" ht="12.75">
      <c r="A18" t="s">
        <v>44</v>
      </c>
      <c r="F18" t="s">
        <v>38</v>
      </c>
      <c r="G18" t="s">
        <v>34</v>
      </c>
      <c r="H18" t="s">
        <v>38</v>
      </c>
      <c r="I18" t="s">
        <v>35</v>
      </c>
      <c r="J18" t="s">
        <v>44</v>
      </c>
      <c r="K18" t="s">
        <v>45</v>
      </c>
      <c r="L18" t="s">
        <v>45</v>
      </c>
      <c r="M18" t="s">
        <v>44</v>
      </c>
      <c r="N18" t="s">
        <v>45</v>
      </c>
      <c r="O18" t="s">
        <v>45</v>
      </c>
      <c r="P18" t="s">
        <v>46</v>
      </c>
      <c r="Q18" t="s">
        <v>59</v>
      </c>
      <c r="S18">
        <v>0</v>
      </c>
      <c r="T18">
        <v>0</v>
      </c>
      <c r="U18">
        <v>2590</v>
      </c>
      <c r="V18">
        <v>0</v>
      </c>
      <c r="W18">
        <v>0</v>
      </c>
      <c r="X18">
        <v>0</v>
      </c>
      <c r="Y18">
        <v>5082.15</v>
      </c>
      <c r="Z18">
        <v>0</v>
      </c>
      <c r="AB18">
        <v>3</v>
      </c>
      <c r="AC18">
        <v>0</v>
      </c>
      <c r="AD18">
        <v>0</v>
      </c>
      <c r="AE18">
        <v>0</v>
      </c>
      <c r="AF18">
        <v>0</v>
      </c>
      <c r="AG18">
        <v>0</v>
      </c>
    </row>
    <row r="19" spans="1:33" ht="12.75">
      <c r="A19" t="s">
        <v>44</v>
      </c>
      <c r="F19" t="s">
        <v>38</v>
      </c>
      <c r="G19" t="s">
        <v>34</v>
      </c>
      <c r="H19" t="s">
        <v>38</v>
      </c>
      <c r="I19" t="s">
        <v>44</v>
      </c>
      <c r="J19" t="s">
        <v>44</v>
      </c>
      <c r="K19" t="s">
        <v>45</v>
      </c>
      <c r="L19" t="s">
        <v>45</v>
      </c>
      <c r="M19" t="s">
        <v>44</v>
      </c>
      <c r="N19" t="s">
        <v>45</v>
      </c>
      <c r="O19" t="s">
        <v>45</v>
      </c>
      <c r="P19" t="s">
        <v>46</v>
      </c>
      <c r="Q19" t="s">
        <v>47</v>
      </c>
      <c r="S19">
        <v>0</v>
      </c>
      <c r="T19">
        <v>0</v>
      </c>
      <c r="U19">
        <v>8990</v>
      </c>
      <c r="V19">
        <v>0</v>
      </c>
      <c r="W19">
        <v>0</v>
      </c>
      <c r="X19">
        <v>0</v>
      </c>
      <c r="Y19">
        <v>11425</v>
      </c>
      <c r="Z19">
        <v>0</v>
      </c>
      <c r="AB19">
        <v>3</v>
      </c>
      <c r="AC19">
        <v>0</v>
      </c>
      <c r="AD19">
        <v>0</v>
      </c>
      <c r="AE19">
        <v>0</v>
      </c>
      <c r="AF19">
        <v>0</v>
      </c>
      <c r="AG19">
        <v>0</v>
      </c>
    </row>
    <row r="20" spans="1:33" ht="12.75">
      <c r="A20" t="s">
        <v>33</v>
      </c>
      <c r="F20" t="s">
        <v>38</v>
      </c>
      <c r="G20" t="s">
        <v>38</v>
      </c>
      <c r="H20" t="s">
        <v>34</v>
      </c>
      <c r="I20" t="s">
        <v>63</v>
      </c>
      <c r="P20" t="s">
        <v>36</v>
      </c>
      <c r="Q20" t="s">
        <v>64</v>
      </c>
      <c r="S20">
        <v>0</v>
      </c>
      <c r="T20">
        <v>0</v>
      </c>
      <c r="U20">
        <v>4500</v>
      </c>
      <c r="V20">
        <v>0</v>
      </c>
      <c r="W20">
        <v>0</v>
      </c>
      <c r="X20">
        <v>0</v>
      </c>
      <c r="Y20">
        <v>297.5</v>
      </c>
      <c r="Z20">
        <v>0</v>
      </c>
      <c r="AB20">
        <v>2</v>
      </c>
      <c r="AC20">
        <v>0</v>
      </c>
      <c r="AD20">
        <v>0</v>
      </c>
      <c r="AE20">
        <v>0</v>
      </c>
      <c r="AF20">
        <v>0</v>
      </c>
      <c r="AG20">
        <v>0</v>
      </c>
    </row>
    <row r="21" spans="1:33" ht="12.75">
      <c r="A21" t="s">
        <v>33</v>
      </c>
      <c r="F21" t="s">
        <v>38</v>
      </c>
      <c r="G21" t="s">
        <v>38</v>
      </c>
      <c r="H21" t="s">
        <v>34</v>
      </c>
      <c r="I21" t="s">
        <v>63</v>
      </c>
      <c r="J21" t="s">
        <v>65</v>
      </c>
      <c r="P21" t="s">
        <v>36</v>
      </c>
      <c r="Q21" t="s">
        <v>66</v>
      </c>
      <c r="S21">
        <v>0</v>
      </c>
      <c r="T21">
        <v>0</v>
      </c>
      <c r="V21">
        <v>0</v>
      </c>
      <c r="W21">
        <v>0</v>
      </c>
      <c r="X21">
        <v>0</v>
      </c>
      <c r="Y21">
        <v>569.5</v>
      </c>
      <c r="Z21">
        <v>0</v>
      </c>
      <c r="AB21">
        <v>2</v>
      </c>
      <c r="AC21">
        <v>0</v>
      </c>
      <c r="AD21">
        <v>0</v>
      </c>
      <c r="AE21">
        <v>0</v>
      </c>
      <c r="AG21">
        <v>0</v>
      </c>
    </row>
    <row r="22" spans="1:33" ht="12.75">
      <c r="A22" t="s">
        <v>33</v>
      </c>
      <c r="F22" t="s">
        <v>38</v>
      </c>
      <c r="G22" t="s">
        <v>38</v>
      </c>
      <c r="H22" t="s">
        <v>34</v>
      </c>
      <c r="I22" t="s">
        <v>63</v>
      </c>
      <c r="J22" t="s">
        <v>67</v>
      </c>
      <c r="P22" t="s">
        <v>36</v>
      </c>
      <c r="Q22" t="s">
        <v>68</v>
      </c>
      <c r="S22">
        <v>0</v>
      </c>
      <c r="T22">
        <v>0</v>
      </c>
      <c r="V22">
        <v>0</v>
      </c>
      <c r="W22">
        <v>0</v>
      </c>
      <c r="X22">
        <v>0</v>
      </c>
      <c r="Y22">
        <v>226.5</v>
      </c>
      <c r="Z22">
        <v>0</v>
      </c>
      <c r="AB22">
        <v>2</v>
      </c>
      <c r="AC22">
        <v>0</v>
      </c>
      <c r="AD22">
        <v>0</v>
      </c>
      <c r="AE22">
        <v>0</v>
      </c>
      <c r="AG22">
        <v>0</v>
      </c>
    </row>
    <row r="23" spans="1:33" ht="12.75">
      <c r="A23" t="s">
        <v>33</v>
      </c>
      <c r="F23" t="s">
        <v>38</v>
      </c>
      <c r="G23" t="s">
        <v>38</v>
      </c>
      <c r="H23" t="s">
        <v>34</v>
      </c>
      <c r="I23" t="s">
        <v>63</v>
      </c>
      <c r="J23" t="s">
        <v>69</v>
      </c>
      <c r="P23" t="s">
        <v>36</v>
      </c>
      <c r="Q23" t="s">
        <v>70</v>
      </c>
      <c r="S23">
        <v>0</v>
      </c>
      <c r="T23">
        <v>0</v>
      </c>
      <c r="V23">
        <v>0</v>
      </c>
      <c r="W23">
        <v>0</v>
      </c>
      <c r="X23">
        <v>0</v>
      </c>
      <c r="Y23">
        <v>2402.26</v>
      </c>
      <c r="Z23">
        <v>0</v>
      </c>
      <c r="AB23">
        <v>2</v>
      </c>
      <c r="AC23">
        <v>0</v>
      </c>
      <c r="AD23">
        <v>0</v>
      </c>
      <c r="AE23">
        <v>0</v>
      </c>
      <c r="AG23">
        <v>0</v>
      </c>
    </row>
    <row r="24" spans="1:33" ht="12.75">
      <c r="A24" t="s">
        <v>33</v>
      </c>
      <c r="F24" t="s">
        <v>38</v>
      </c>
      <c r="G24" t="s">
        <v>38</v>
      </c>
      <c r="H24" t="s">
        <v>34</v>
      </c>
      <c r="I24" t="s">
        <v>63</v>
      </c>
      <c r="J24" t="s">
        <v>71</v>
      </c>
      <c r="P24" t="s">
        <v>36</v>
      </c>
      <c r="Q24" t="s">
        <v>72</v>
      </c>
      <c r="S24">
        <v>0</v>
      </c>
      <c r="T24">
        <v>0</v>
      </c>
      <c r="V24">
        <v>0</v>
      </c>
      <c r="W24">
        <v>0</v>
      </c>
      <c r="X24">
        <v>0</v>
      </c>
      <c r="Y24">
        <v>36</v>
      </c>
      <c r="Z24">
        <v>0</v>
      </c>
      <c r="AB24">
        <v>2</v>
      </c>
      <c r="AC24">
        <v>0</v>
      </c>
      <c r="AD24">
        <v>0</v>
      </c>
      <c r="AE24">
        <v>0</v>
      </c>
      <c r="AG24">
        <v>0</v>
      </c>
    </row>
    <row r="25" spans="1:33" ht="12.75">
      <c r="A25" t="s">
        <v>33</v>
      </c>
      <c r="F25" t="s">
        <v>38</v>
      </c>
      <c r="G25" t="s">
        <v>38</v>
      </c>
      <c r="H25" t="s">
        <v>34</v>
      </c>
      <c r="I25" t="s">
        <v>63</v>
      </c>
      <c r="J25" t="s">
        <v>73</v>
      </c>
      <c r="P25" t="s">
        <v>36</v>
      </c>
      <c r="Q25" t="s">
        <v>74</v>
      </c>
      <c r="S25">
        <v>0</v>
      </c>
      <c r="T25">
        <v>0</v>
      </c>
      <c r="V25">
        <v>0</v>
      </c>
      <c r="W25">
        <v>0</v>
      </c>
      <c r="X25">
        <v>0</v>
      </c>
      <c r="Y25">
        <v>577.5</v>
      </c>
      <c r="Z25">
        <v>0</v>
      </c>
      <c r="AB25">
        <v>2</v>
      </c>
      <c r="AC25">
        <v>0</v>
      </c>
      <c r="AD25">
        <v>0</v>
      </c>
      <c r="AE25">
        <v>0</v>
      </c>
      <c r="AG25">
        <v>0</v>
      </c>
    </row>
    <row r="26" spans="1:33" ht="12.75">
      <c r="A26" t="s">
        <v>33</v>
      </c>
      <c r="F26" t="s">
        <v>38</v>
      </c>
      <c r="G26" t="s">
        <v>38</v>
      </c>
      <c r="H26" t="s">
        <v>34</v>
      </c>
      <c r="I26" t="s">
        <v>63</v>
      </c>
      <c r="J26" t="s">
        <v>75</v>
      </c>
      <c r="P26" t="s">
        <v>36</v>
      </c>
      <c r="Q26" t="s">
        <v>76</v>
      </c>
      <c r="S26">
        <v>0</v>
      </c>
      <c r="T26">
        <v>0</v>
      </c>
      <c r="V26">
        <v>0</v>
      </c>
      <c r="W26">
        <v>0</v>
      </c>
      <c r="X26">
        <v>0</v>
      </c>
      <c r="Y26">
        <v>37.56</v>
      </c>
      <c r="Z26">
        <v>0</v>
      </c>
      <c r="AB26">
        <v>2</v>
      </c>
      <c r="AC26">
        <v>0</v>
      </c>
      <c r="AD26">
        <v>0</v>
      </c>
      <c r="AE26">
        <v>0</v>
      </c>
      <c r="AG26">
        <v>0</v>
      </c>
    </row>
    <row r="27" spans="1:33" ht="12.75">
      <c r="A27" t="s">
        <v>33</v>
      </c>
      <c r="F27" t="s">
        <v>38</v>
      </c>
      <c r="G27" t="s">
        <v>38</v>
      </c>
      <c r="H27" t="s">
        <v>34</v>
      </c>
      <c r="I27" t="s">
        <v>63</v>
      </c>
      <c r="J27" t="s">
        <v>77</v>
      </c>
      <c r="P27" t="s">
        <v>36</v>
      </c>
      <c r="Q27" t="s">
        <v>78</v>
      </c>
      <c r="S27">
        <v>0</v>
      </c>
      <c r="T27">
        <v>0</v>
      </c>
      <c r="V27">
        <v>0</v>
      </c>
      <c r="W27">
        <v>0</v>
      </c>
      <c r="X27">
        <v>0</v>
      </c>
      <c r="Y27">
        <v>33</v>
      </c>
      <c r="Z27">
        <v>0</v>
      </c>
      <c r="AB27">
        <v>2</v>
      </c>
      <c r="AC27">
        <v>0</v>
      </c>
      <c r="AD27">
        <v>0</v>
      </c>
      <c r="AE27">
        <v>0</v>
      </c>
      <c r="AG27">
        <v>0</v>
      </c>
    </row>
    <row r="28" spans="1:33" ht="12.75">
      <c r="A28" t="s">
        <v>44</v>
      </c>
      <c r="F28" t="s">
        <v>38</v>
      </c>
      <c r="G28" t="s">
        <v>38</v>
      </c>
      <c r="H28" t="s">
        <v>34</v>
      </c>
      <c r="I28" t="s">
        <v>63</v>
      </c>
      <c r="J28" t="s">
        <v>44</v>
      </c>
      <c r="K28" t="s">
        <v>45</v>
      </c>
      <c r="L28" t="s">
        <v>45</v>
      </c>
      <c r="M28" t="s">
        <v>44</v>
      </c>
      <c r="N28" t="s">
        <v>45</v>
      </c>
      <c r="O28" t="s">
        <v>45</v>
      </c>
      <c r="P28" t="s">
        <v>46</v>
      </c>
      <c r="Q28" t="s">
        <v>59</v>
      </c>
      <c r="S28">
        <v>0</v>
      </c>
      <c r="T28">
        <v>0</v>
      </c>
      <c r="U28">
        <v>4500</v>
      </c>
      <c r="V28">
        <v>0</v>
      </c>
      <c r="W28">
        <v>0</v>
      </c>
      <c r="X28">
        <v>0</v>
      </c>
      <c r="Y28">
        <v>4179.82</v>
      </c>
      <c r="Z28">
        <v>0</v>
      </c>
      <c r="AB28">
        <v>3</v>
      </c>
      <c r="AC28">
        <v>0</v>
      </c>
      <c r="AD28">
        <v>0</v>
      </c>
      <c r="AE28">
        <v>0</v>
      </c>
      <c r="AF28">
        <v>0</v>
      </c>
      <c r="AG28">
        <v>0</v>
      </c>
    </row>
    <row r="29" spans="1:33" ht="12.75">
      <c r="A29" t="s">
        <v>33</v>
      </c>
      <c r="F29" t="s">
        <v>38</v>
      </c>
      <c r="G29" t="s">
        <v>38</v>
      </c>
      <c r="H29" t="s">
        <v>38</v>
      </c>
      <c r="I29" t="s">
        <v>35</v>
      </c>
      <c r="P29" t="s">
        <v>36</v>
      </c>
      <c r="Q29" t="s">
        <v>79</v>
      </c>
      <c r="S29">
        <v>0</v>
      </c>
      <c r="T29">
        <v>0</v>
      </c>
      <c r="V29">
        <v>0</v>
      </c>
      <c r="W29">
        <v>0</v>
      </c>
      <c r="X29">
        <v>0</v>
      </c>
      <c r="Y29">
        <v>700</v>
      </c>
      <c r="Z29">
        <v>0</v>
      </c>
      <c r="AB29">
        <v>2</v>
      </c>
      <c r="AC29">
        <v>0</v>
      </c>
      <c r="AD29">
        <v>0</v>
      </c>
      <c r="AE29">
        <v>0</v>
      </c>
      <c r="AG29">
        <v>0</v>
      </c>
    </row>
    <row r="30" spans="1:33" ht="12.75">
      <c r="A30" t="s">
        <v>33</v>
      </c>
      <c r="F30" t="s">
        <v>38</v>
      </c>
      <c r="G30" t="s">
        <v>38</v>
      </c>
      <c r="H30" t="s">
        <v>38</v>
      </c>
      <c r="I30" t="s">
        <v>35</v>
      </c>
      <c r="J30" t="s">
        <v>34</v>
      </c>
      <c r="P30" t="s">
        <v>36</v>
      </c>
      <c r="Q30" t="s">
        <v>80</v>
      </c>
      <c r="S30">
        <v>0</v>
      </c>
      <c r="T30">
        <v>0</v>
      </c>
      <c r="V30">
        <v>0</v>
      </c>
      <c r="W30">
        <v>0</v>
      </c>
      <c r="X30">
        <v>0</v>
      </c>
      <c r="Y30">
        <v>12020</v>
      </c>
      <c r="Z30">
        <v>0</v>
      </c>
      <c r="AB30">
        <v>2</v>
      </c>
      <c r="AC30">
        <v>0</v>
      </c>
      <c r="AD30">
        <v>0</v>
      </c>
      <c r="AE30">
        <v>0</v>
      </c>
      <c r="AG30">
        <v>0</v>
      </c>
    </row>
    <row r="31" spans="1:33" ht="12.75">
      <c r="A31" t="s">
        <v>44</v>
      </c>
      <c r="F31" t="s">
        <v>38</v>
      </c>
      <c r="G31" t="s">
        <v>38</v>
      </c>
      <c r="H31" t="s">
        <v>38</v>
      </c>
      <c r="I31" t="s">
        <v>35</v>
      </c>
      <c r="J31" t="s">
        <v>44</v>
      </c>
      <c r="K31" t="s">
        <v>45</v>
      </c>
      <c r="L31" t="s">
        <v>45</v>
      </c>
      <c r="M31" t="s">
        <v>44</v>
      </c>
      <c r="N31" t="s">
        <v>45</v>
      </c>
      <c r="O31" t="s">
        <v>45</v>
      </c>
      <c r="P31" t="s">
        <v>46</v>
      </c>
      <c r="Q31" t="s">
        <v>59</v>
      </c>
      <c r="S31">
        <v>0</v>
      </c>
      <c r="T31">
        <v>0</v>
      </c>
      <c r="V31">
        <v>0</v>
      </c>
      <c r="W31">
        <v>0</v>
      </c>
      <c r="X31">
        <v>0</v>
      </c>
      <c r="Y31">
        <v>12720</v>
      </c>
      <c r="Z31">
        <v>0</v>
      </c>
      <c r="AB31">
        <v>3</v>
      </c>
      <c r="AC31">
        <v>0</v>
      </c>
      <c r="AD31">
        <v>0</v>
      </c>
      <c r="AE31">
        <v>0</v>
      </c>
      <c r="AG31">
        <v>0</v>
      </c>
    </row>
    <row r="32" spans="1:33" ht="12.75">
      <c r="A32" t="s">
        <v>33</v>
      </c>
      <c r="F32" t="s">
        <v>38</v>
      </c>
      <c r="G32" t="s">
        <v>38</v>
      </c>
      <c r="H32" t="s">
        <v>48</v>
      </c>
      <c r="I32" t="s">
        <v>39</v>
      </c>
      <c r="J32" t="s">
        <v>34</v>
      </c>
      <c r="P32" t="s">
        <v>36</v>
      </c>
      <c r="Q32" t="s">
        <v>81</v>
      </c>
      <c r="S32">
        <v>0</v>
      </c>
      <c r="T32">
        <v>0</v>
      </c>
      <c r="U32">
        <v>500</v>
      </c>
      <c r="V32">
        <v>0</v>
      </c>
      <c r="W32">
        <v>0</v>
      </c>
      <c r="X32">
        <v>0</v>
      </c>
      <c r="Y32">
        <v>160</v>
      </c>
      <c r="Z32">
        <v>0</v>
      </c>
      <c r="AB32">
        <v>2</v>
      </c>
      <c r="AC32">
        <v>0</v>
      </c>
      <c r="AD32">
        <v>0</v>
      </c>
      <c r="AE32">
        <v>0</v>
      </c>
      <c r="AG32">
        <v>0</v>
      </c>
    </row>
    <row r="33" spans="1:33" ht="12.75">
      <c r="A33" t="s">
        <v>33</v>
      </c>
      <c r="F33" t="s">
        <v>38</v>
      </c>
      <c r="G33" t="s">
        <v>38</v>
      </c>
      <c r="H33" t="s">
        <v>48</v>
      </c>
      <c r="I33" t="s">
        <v>39</v>
      </c>
      <c r="J33" t="s">
        <v>38</v>
      </c>
      <c r="P33" t="s">
        <v>36</v>
      </c>
      <c r="Q33" t="s">
        <v>82</v>
      </c>
      <c r="S33">
        <v>0</v>
      </c>
      <c r="T33">
        <v>0</v>
      </c>
      <c r="V33">
        <v>0</v>
      </c>
      <c r="W33">
        <v>0</v>
      </c>
      <c r="X33">
        <v>0</v>
      </c>
      <c r="Y33">
        <v>60</v>
      </c>
      <c r="Z33">
        <v>0</v>
      </c>
      <c r="AB33">
        <v>2</v>
      </c>
      <c r="AC33">
        <v>0</v>
      </c>
      <c r="AD33">
        <v>0</v>
      </c>
      <c r="AE33">
        <v>0</v>
      </c>
      <c r="AG33">
        <v>0</v>
      </c>
    </row>
    <row r="34" spans="1:31" ht="12.75">
      <c r="A34" t="s">
        <v>33</v>
      </c>
      <c r="F34" t="s">
        <v>38</v>
      </c>
      <c r="G34" t="s">
        <v>38</v>
      </c>
      <c r="H34" t="s">
        <v>48</v>
      </c>
      <c r="I34" t="s">
        <v>39</v>
      </c>
      <c r="J34" t="s">
        <v>48</v>
      </c>
      <c r="P34" t="s">
        <v>36</v>
      </c>
      <c r="Q34" t="s">
        <v>83</v>
      </c>
      <c r="S34">
        <v>0</v>
      </c>
      <c r="T34">
        <v>0</v>
      </c>
      <c r="V34">
        <v>0</v>
      </c>
      <c r="W34">
        <v>0</v>
      </c>
      <c r="X34">
        <v>0</v>
      </c>
      <c r="Y34">
        <v>105</v>
      </c>
      <c r="Z34">
        <v>0</v>
      </c>
      <c r="AB34">
        <v>2</v>
      </c>
      <c r="AC34">
        <v>0</v>
      </c>
      <c r="AD34">
        <v>0</v>
      </c>
      <c r="AE34">
        <v>0</v>
      </c>
    </row>
    <row r="35" spans="1:31" ht="12.75">
      <c r="A35" t="s">
        <v>33</v>
      </c>
      <c r="F35" t="s">
        <v>38</v>
      </c>
      <c r="G35" t="s">
        <v>38</v>
      </c>
      <c r="H35" t="s">
        <v>48</v>
      </c>
      <c r="I35" t="s">
        <v>39</v>
      </c>
      <c r="J35" t="s">
        <v>84</v>
      </c>
      <c r="P35" t="s">
        <v>36</v>
      </c>
      <c r="Q35" t="s">
        <v>85</v>
      </c>
      <c r="S35">
        <v>0</v>
      </c>
      <c r="T35">
        <v>0</v>
      </c>
      <c r="V35">
        <v>0</v>
      </c>
      <c r="W35">
        <v>0</v>
      </c>
      <c r="X35">
        <v>0</v>
      </c>
      <c r="Y35">
        <v>10</v>
      </c>
      <c r="Z35">
        <v>0</v>
      </c>
      <c r="AB35">
        <v>2</v>
      </c>
      <c r="AC35">
        <v>0</v>
      </c>
      <c r="AD35">
        <v>0</v>
      </c>
      <c r="AE35">
        <v>0</v>
      </c>
    </row>
    <row r="36" spans="1:31" ht="12.75">
      <c r="A36" t="s">
        <v>33</v>
      </c>
      <c r="F36" t="s">
        <v>38</v>
      </c>
      <c r="G36" t="s">
        <v>38</v>
      </c>
      <c r="H36" t="s">
        <v>48</v>
      </c>
      <c r="I36" t="s">
        <v>39</v>
      </c>
      <c r="J36" t="s">
        <v>86</v>
      </c>
      <c r="P36" t="s">
        <v>36</v>
      </c>
      <c r="Q36" t="s">
        <v>87</v>
      </c>
      <c r="S36">
        <v>0</v>
      </c>
      <c r="T36">
        <v>0</v>
      </c>
      <c r="V36">
        <v>0</v>
      </c>
      <c r="W36">
        <v>0</v>
      </c>
      <c r="X36">
        <v>0</v>
      </c>
      <c r="Y36">
        <v>100</v>
      </c>
      <c r="Z36">
        <v>0</v>
      </c>
      <c r="AB36">
        <v>2</v>
      </c>
      <c r="AC36">
        <v>0</v>
      </c>
      <c r="AD36">
        <v>0</v>
      </c>
      <c r="AE36">
        <v>0</v>
      </c>
    </row>
    <row r="37" spans="1:33" ht="12.75">
      <c r="A37" t="s">
        <v>44</v>
      </c>
      <c r="F37" t="s">
        <v>38</v>
      </c>
      <c r="G37" t="s">
        <v>38</v>
      </c>
      <c r="H37" t="s">
        <v>48</v>
      </c>
      <c r="I37" t="s">
        <v>39</v>
      </c>
      <c r="J37" t="s">
        <v>44</v>
      </c>
      <c r="K37" t="s">
        <v>45</v>
      </c>
      <c r="L37" t="s">
        <v>45</v>
      </c>
      <c r="M37" t="s">
        <v>44</v>
      </c>
      <c r="N37" t="s">
        <v>45</v>
      </c>
      <c r="O37" t="s">
        <v>45</v>
      </c>
      <c r="P37" t="s">
        <v>46</v>
      </c>
      <c r="Q37" t="s">
        <v>59</v>
      </c>
      <c r="S37">
        <v>0</v>
      </c>
      <c r="T37">
        <v>0</v>
      </c>
      <c r="U37">
        <v>500</v>
      </c>
      <c r="V37">
        <v>0</v>
      </c>
      <c r="W37">
        <v>0</v>
      </c>
      <c r="X37">
        <v>0</v>
      </c>
      <c r="Y37">
        <v>435</v>
      </c>
      <c r="Z37">
        <v>0</v>
      </c>
      <c r="AB37">
        <v>3</v>
      </c>
      <c r="AC37">
        <v>0</v>
      </c>
      <c r="AD37">
        <v>0</v>
      </c>
      <c r="AE37">
        <v>0</v>
      </c>
      <c r="AG37">
        <v>0</v>
      </c>
    </row>
    <row r="38" spans="1:33" ht="12.75">
      <c r="A38" t="s">
        <v>33</v>
      </c>
      <c r="F38" t="s">
        <v>38</v>
      </c>
      <c r="G38" t="s">
        <v>38</v>
      </c>
      <c r="H38" t="s">
        <v>48</v>
      </c>
      <c r="I38" t="s">
        <v>41</v>
      </c>
      <c r="P38" t="s">
        <v>36</v>
      </c>
      <c r="Q38" t="s">
        <v>88</v>
      </c>
      <c r="S38">
        <v>0</v>
      </c>
      <c r="T38">
        <v>0</v>
      </c>
      <c r="U38">
        <v>2300</v>
      </c>
      <c r="V38">
        <v>0</v>
      </c>
      <c r="W38">
        <v>0</v>
      </c>
      <c r="X38">
        <v>0</v>
      </c>
      <c r="Y38">
        <v>3011</v>
      </c>
      <c r="Z38">
        <v>0</v>
      </c>
      <c r="AB38">
        <v>2</v>
      </c>
      <c r="AC38">
        <v>0</v>
      </c>
      <c r="AD38">
        <v>0</v>
      </c>
      <c r="AE38">
        <v>0</v>
      </c>
      <c r="AF38">
        <v>0</v>
      </c>
      <c r="AG38">
        <v>0</v>
      </c>
    </row>
    <row r="39" spans="1:33" ht="12.75">
      <c r="A39" t="s">
        <v>33</v>
      </c>
      <c r="F39" t="s">
        <v>38</v>
      </c>
      <c r="G39" t="s">
        <v>38</v>
      </c>
      <c r="H39" t="s">
        <v>48</v>
      </c>
      <c r="I39" t="s">
        <v>35</v>
      </c>
      <c r="J39" t="s">
        <v>89</v>
      </c>
      <c r="P39" t="s">
        <v>36</v>
      </c>
      <c r="Q39" t="s">
        <v>90</v>
      </c>
      <c r="S39">
        <v>0</v>
      </c>
      <c r="T39">
        <v>0</v>
      </c>
      <c r="U39">
        <v>120</v>
      </c>
      <c r="V39">
        <v>0</v>
      </c>
      <c r="W39">
        <v>0</v>
      </c>
      <c r="X39">
        <v>0</v>
      </c>
      <c r="Y39">
        <v>1173</v>
      </c>
      <c r="Z39">
        <v>0</v>
      </c>
      <c r="AB39">
        <v>2</v>
      </c>
      <c r="AC39">
        <v>0</v>
      </c>
      <c r="AD39">
        <v>0</v>
      </c>
      <c r="AE39">
        <v>0</v>
      </c>
      <c r="AG39">
        <v>0</v>
      </c>
    </row>
    <row r="40" spans="1:31" ht="12.75">
      <c r="A40" t="s">
        <v>33</v>
      </c>
      <c r="F40" t="s">
        <v>38</v>
      </c>
      <c r="G40" t="s">
        <v>38</v>
      </c>
      <c r="H40" t="s">
        <v>48</v>
      </c>
      <c r="I40" t="s">
        <v>35</v>
      </c>
      <c r="J40" t="s">
        <v>48</v>
      </c>
      <c r="P40" t="s">
        <v>36</v>
      </c>
      <c r="Q40" t="s">
        <v>91</v>
      </c>
      <c r="S40">
        <v>0</v>
      </c>
      <c r="T40">
        <v>0</v>
      </c>
      <c r="V40">
        <v>0</v>
      </c>
      <c r="W40">
        <v>0</v>
      </c>
      <c r="X40">
        <v>0</v>
      </c>
      <c r="Y40">
        <v>-630.63</v>
      </c>
      <c r="Z40">
        <v>0</v>
      </c>
      <c r="AB40">
        <v>2</v>
      </c>
      <c r="AC40">
        <v>0</v>
      </c>
      <c r="AD40">
        <v>0</v>
      </c>
      <c r="AE40">
        <v>0</v>
      </c>
    </row>
    <row r="41" spans="1:33" ht="12.75">
      <c r="A41" t="s">
        <v>44</v>
      </c>
      <c r="F41" t="s">
        <v>38</v>
      </c>
      <c r="G41" t="s">
        <v>38</v>
      </c>
      <c r="H41" t="s">
        <v>48</v>
      </c>
      <c r="I41" t="s">
        <v>35</v>
      </c>
      <c r="J41" t="s">
        <v>44</v>
      </c>
      <c r="K41" t="s">
        <v>45</v>
      </c>
      <c r="L41" t="s">
        <v>45</v>
      </c>
      <c r="M41" t="s">
        <v>44</v>
      </c>
      <c r="N41" t="s">
        <v>45</v>
      </c>
      <c r="O41" t="s">
        <v>45</v>
      </c>
      <c r="P41" t="s">
        <v>46</v>
      </c>
      <c r="Q41" t="s">
        <v>59</v>
      </c>
      <c r="S41">
        <v>0</v>
      </c>
      <c r="T41">
        <v>0</v>
      </c>
      <c r="U41">
        <v>120</v>
      </c>
      <c r="V41">
        <v>0</v>
      </c>
      <c r="W41">
        <v>0</v>
      </c>
      <c r="X41">
        <v>0</v>
      </c>
      <c r="Y41">
        <v>542.37</v>
      </c>
      <c r="Z41">
        <v>0</v>
      </c>
      <c r="AB41">
        <v>3</v>
      </c>
      <c r="AC41">
        <v>0</v>
      </c>
      <c r="AD41">
        <v>0</v>
      </c>
      <c r="AE41">
        <v>0</v>
      </c>
      <c r="AG41">
        <v>0</v>
      </c>
    </row>
    <row r="42" spans="1:31" ht="12.75">
      <c r="A42" t="s">
        <v>33</v>
      </c>
      <c r="F42" t="s">
        <v>38</v>
      </c>
      <c r="G42" t="s">
        <v>38</v>
      </c>
      <c r="H42" t="s">
        <v>48</v>
      </c>
      <c r="I42" t="s">
        <v>63</v>
      </c>
      <c r="P42" t="s">
        <v>36</v>
      </c>
      <c r="Q42" t="s">
        <v>92</v>
      </c>
      <c r="S42">
        <v>0</v>
      </c>
      <c r="T42">
        <v>0</v>
      </c>
      <c r="V42">
        <v>0</v>
      </c>
      <c r="W42">
        <v>0</v>
      </c>
      <c r="X42">
        <v>0</v>
      </c>
      <c r="Y42">
        <v>332.8</v>
      </c>
      <c r="Z42">
        <v>0</v>
      </c>
      <c r="AB42">
        <v>2</v>
      </c>
      <c r="AC42">
        <v>0</v>
      </c>
      <c r="AD42">
        <v>0</v>
      </c>
      <c r="AE42">
        <v>0</v>
      </c>
    </row>
    <row r="43" spans="1:33" ht="12.75">
      <c r="A43" t="s">
        <v>44</v>
      </c>
      <c r="F43" t="s">
        <v>38</v>
      </c>
      <c r="G43" t="s">
        <v>38</v>
      </c>
      <c r="H43" t="s">
        <v>48</v>
      </c>
      <c r="I43" t="s">
        <v>44</v>
      </c>
      <c r="J43" t="s">
        <v>44</v>
      </c>
      <c r="K43" t="s">
        <v>45</v>
      </c>
      <c r="L43" t="s">
        <v>45</v>
      </c>
      <c r="M43" t="s">
        <v>44</v>
      </c>
      <c r="N43" t="s">
        <v>45</v>
      </c>
      <c r="O43" t="s">
        <v>45</v>
      </c>
      <c r="P43" t="s">
        <v>46</v>
      </c>
      <c r="Q43" t="s">
        <v>47</v>
      </c>
      <c r="S43">
        <v>0</v>
      </c>
      <c r="T43">
        <v>0</v>
      </c>
      <c r="U43">
        <v>2920</v>
      </c>
      <c r="V43">
        <v>0</v>
      </c>
      <c r="W43">
        <v>0</v>
      </c>
      <c r="X43">
        <v>0</v>
      </c>
      <c r="Y43">
        <v>4321.17</v>
      </c>
      <c r="Z43">
        <v>0</v>
      </c>
      <c r="AB43">
        <v>3</v>
      </c>
      <c r="AC43">
        <v>0</v>
      </c>
      <c r="AD43">
        <v>0</v>
      </c>
      <c r="AE43">
        <v>0</v>
      </c>
      <c r="AF43">
        <v>0</v>
      </c>
      <c r="AG43">
        <v>0</v>
      </c>
    </row>
    <row r="44" spans="1:33" ht="12.75">
      <c r="A44" t="s">
        <v>44</v>
      </c>
      <c r="F44" t="s">
        <v>38</v>
      </c>
      <c r="G44" t="s">
        <v>38</v>
      </c>
      <c r="H44" t="s">
        <v>54</v>
      </c>
      <c r="I44" t="s">
        <v>44</v>
      </c>
      <c r="J44" t="s">
        <v>44</v>
      </c>
      <c r="K44" t="s">
        <v>45</v>
      </c>
      <c r="L44" t="s">
        <v>45</v>
      </c>
      <c r="M44" t="s">
        <v>44</v>
      </c>
      <c r="N44" t="s">
        <v>45</v>
      </c>
      <c r="O44" t="s">
        <v>45</v>
      </c>
      <c r="P44" t="s">
        <v>46</v>
      </c>
      <c r="Q44" t="s">
        <v>93</v>
      </c>
      <c r="S44">
        <v>0</v>
      </c>
      <c r="T44">
        <v>0</v>
      </c>
      <c r="U44">
        <v>7420</v>
      </c>
      <c r="V44">
        <v>0</v>
      </c>
      <c r="W44">
        <v>0</v>
      </c>
      <c r="X44">
        <v>0</v>
      </c>
      <c r="Y44">
        <v>21220.99</v>
      </c>
      <c r="Z44">
        <v>0</v>
      </c>
      <c r="AB44">
        <v>3</v>
      </c>
      <c r="AC44">
        <v>0</v>
      </c>
      <c r="AD44">
        <v>0</v>
      </c>
      <c r="AE44">
        <v>0</v>
      </c>
      <c r="AF44">
        <v>0</v>
      </c>
      <c r="AG44">
        <v>0</v>
      </c>
    </row>
    <row r="45" spans="1:33" ht="12.75">
      <c r="A45" t="s">
        <v>33</v>
      </c>
      <c r="F45" t="s">
        <v>38</v>
      </c>
      <c r="G45" t="s">
        <v>48</v>
      </c>
      <c r="H45" t="s">
        <v>48</v>
      </c>
      <c r="I45" t="s">
        <v>39</v>
      </c>
      <c r="P45" t="s">
        <v>94</v>
      </c>
      <c r="Q45" t="s">
        <v>95</v>
      </c>
      <c r="S45">
        <v>0</v>
      </c>
      <c r="T45">
        <v>0</v>
      </c>
      <c r="U45">
        <v>4000</v>
      </c>
      <c r="V45">
        <v>0</v>
      </c>
      <c r="W45">
        <v>0</v>
      </c>
      <c r="X45">
        <v>0</v>
      </c>
      <c r="Y45">
        <v>2593</v>
      </c>
      <c r="Z45">
        <v>0</v>
      </c>
      <c r="AB45">
        <v>2</v>
      </c>
      <c r="AC45">
        <v>0</v>
      </c>
      <c r="AD45">
        <v>0</v>
      </c>
      <c r="AE45">
        <v>0</v>
      </c>
      <c r="AG45">
        <v>0</v>
      </c>
    </row>
    <row r="46" spans="1:31" ht="12.75">
      <c r="A46" t="s">
        <v>33</v>
      </c>
      <c r="F46" t="s">
        <v>38</v>
      </c>
      <c r="G46" t="s">
        <v>48</v>
      </c>
      <c r="H46" t="s">
        <v>48</v>
      </c>
      <c r="I46" t="s">
        <v>39</v>
      </c>
      <c r="J46" t="s">
        <v>34</v>
      </c>
      <c r="P46" t="s">
        <v>94</v>
      </c>
      <c r="Q46" t="s">
        <v>96</v>
      </c>
      <c r="S46">
        <v>0</v>
      </c>
      <c r="T46">
        <v>0</v>
      </c>
      <c r="V46">
        <v>0</v>
      </c>
      <c r="W46">
        <v>0</v>
      </c>
      <c r="X46">
        <v>0</v>
      </c>
      <c r="Y46">
        <v>8683.81</v>
      </c>
      <c r="Z46">
        <v>0</v>
      </c>
      <c r="AB46">
        <v>2</v>
      </c>
      <c r="AC46">
        <v>0</v>
      </c>
      <c r="AD46">
        <v>0</v>
      </c>
      <c r="AE46">
        <v>0</v>
      </c>
    </row>
    <row r="47" spans="1:33" ht="12.75">
      <c r="A47" t="s">
        <v>44</v>
      </c>
      <c r="F47" t="s">
        <v>38</v>
      </c>
      <c r="G47" t="s">
        <v>48</v>
      </c>
      <c r="H47" t="s">
        <v>48</v>
      </c>
      <c r="I47" t="s">
        <v>39</v>
      </c>
      <c r="J47" t="s">
        <v>44</v>
      </c>
      <c r="K47" t="s">
        <v>45</v>
      </c>
      <c r="L47" t="s">
        <v>45</v>
      </c>
      <c r="M47" t="s">
        <v>44</v>
      </c>
      <c r="N47" t="s">
        <v>45</v>
      </c>
      <c r="O47" t="s">
        <v>45</v>
      </c>
      <c r="P47" t="s">
        <v>46</v>
      </c>
      <c r="Q47" t="s">
        <v>59</v>
      </c>
      <c r="S47">
        <v>0</v>
      </c>
      <c r="T47">
        <v>0</v>
      </c>
      <c r="U47">
        <v>4000</v>
      </c>
      <c r="V47">
        <v>0</v>
      </c>
      <c r="W47">
        <v>0</v>
      </c>
      <c r="X47">
        <v>0</v>
      </c>
      <c r="Y47">
        <v>11276.81</v>
      </c>
      <c r="Z47">
        <v>0</v>
      </c>
      <c r="AB47">
        <v>3</v>
      </c>
      <c r="AC47">
        <v>0</v>
      </c>
      <c r="AD47">
        <v>0</v>
      </c>
      <c r="AE47">
        <v>0</v>
      </c>
      <c r="AG47">
        <v>0</v>
      </c>
    </row>
    <row r="48" spans="1:33" ht="12.75">
      <c r="A48" t="s">
        <v>44</v>
      </c>
      <c r="F48" t="s">
        <v>38</v>
      </c>
      <c r="G48" t="s">
        <v>48</v>
      </c>
      <c r="H48" t="s">
        <v>54</v>
      </c>
      <c r="I48" t="s">
        <v>44</v>
      </c>
      <c r="J48" t="s">
        <v>44</v>
      </c>
      <c r="K48" t="s">
        <v>45</v>
      </c>
      <c r="L48" t="s">
        <v>45</v>
      </c>
      <c r="M48" t="s">
        <v>44</v>
      </c>
      <c r="N48" t="s">
        <v>45</v>
      </c>
      <c r="O48" t="s">
        <v>45</v>
      </c>
      <c r="P48" t="s">
        <v>46</v>
      </c>
      <c r="Q48" t="s">
        <v>93</v>
      </c>
      <c r="S48">
        <v>0</v>
      </c>
      <c r="T48">
        <v>0</v>
      </c>
      <c r="U48">
        <v>4000</v>
      </c>
      <c r="V48">
        <v>0</v>
      </c>
      <c r="W48">
        <v>0</v>
      </c>
      <c r="X48">
        <v>0</v>
      </c>
      <c r="Y48">
        <v>11276.81</v>
      </c>
      <c r="Z48">
        <v>0</v>
      </c>
      <c r="AB48">
        <v>3</v>
      </c>
      <c r="AC48">
        <v>0</v>
      </c>
      <c r="AD48">
        <v>0</v>
      </c>
      <c r="AE48">
        <v>0</v>
      </c>
      <c r="AF48">
        <v>0</v>
      </c>
      <c r="AG48">
        <v>0</v>
      </c>
    </row>
    <row r="49" spans="1:33" ht="12.75">
      <c r="A49" t="s">
        <v>33</v>
      </c>
      <c r="F49" t="s">
        <v>38</v>
      </c>
      <c r="G49" t="s">
        <v>84</v>
      </c>
      <c r="H49" t="s">
        <v>38</v>
      </c>
      <c r="P49" t="s">
        <v>36</v>
      </c>
      <c r="Q49" t="s">
        <v>97</v>
      </c>
      <c r="S49">
        <v>0</v>
      </c>
      <c r="T49">
        <v>0</v>
      </c>
      <c r="U49">
        <v>300</v>
      </c>
      <c r="V49">
        <v>0</v>
      </c>
      <c r="W49">
        <v>0</v>
      </c>
      <c r="X49">
        <v>0</v>
      </c>
      <c r="Y49">
        <v>45.2</v>
      </c>
      <c r="Z49">
        <v>0</v>
      </c>
      <c r="AB49">
        <v>2</v>
      </c>
      <c r="AC49">
        <v>0</v>
      </c>
      <c r="AD49">
        <v>0</v>
      </c>
      <c r="AE49">
        <v>0</v>
      </c>
      <c r="AF49">
        <v>0</v>
      </c>
      <c r="AG49">
        <v>0</v>
      </c>
    </row>
    <row r="50" spans="1:33" ht="12.75">
      <c r="A50" t="s">
        <v>33</v>
      </c>
      <c r="F50" t="s">
        <v>38</v>
      </c>
      <c r="G50" t="s">
        <v>84</v>
      </c>
      <c r="H50" t="s">
        <v>48</v>
      </c>
      <c r="P50" t="s">
        <v>36</v>
      </c>
      <c r="Q50" t="s">
        <v>98</v>
      </c>
      <c r="S50">
        <v>0</v>
      </c>
      <c r="T50">
        <v>0</v>
      </c>
      <c r="V50">
        <v>0</v>
      </c>
      <c r="W50">
        <v>0</v>
      </c>
      <c r="X50">
        <v>0</v>
      </c>
      <c r="Y50">
        <v>15.31</v>
      </c>
      <c r="Z50">
        <v>0</v>
      </c>
      <c r="AB50">
        <v>2</v>
      </c>
      <c r="AC50">
        <v>0</v>
      </c>
      <c r="AD50">
        <v>0</v>
      </c>
      <c r="AE50">
        <v>0</v>
      </c>
      <c r="AG50">
        <v>0</v>
      </c>
    </row>
    <row r="51" spans="1:33" ht="12.75">
      <c r="A51" t="s">
        <v>33</v>
      </c>
      <c r="F51" t="s">
        <v>38</v>
      </c>
      <c r="G51" t="s">
        <v>84</v>
      </c>
      <c r="H51" t="s">
        <v>84</v>
      </c>
      <c r="P51" t="s">
        <v>36</v>
      </c>
      <c r="Q51" t="s">
        <v>99</v>
      </c>
      <c r="S51">
        <v>0</v>
      </c>
      <c r="T51">
        <v>0</v>
      </c>
      <c r="V51">
        <v>0</v>
      </c>
      <c r="W51">
        <v>0</v>
      </c>
      <c r="X51">
        <v>0</v>
      </c>
      <c r="Y51">
        <v>84.74</v>
      </c>
      <c r="Z51">
        <v>0</v>
      </c>
      <c r="AB51">
        <v>2</v>
      </c>
      <c r="AC51">
        <v>0</v>
      </c>
      <c r="AD51">
        <v>0</v>
      </c>
      <c r="AE51">
        <v>0</v>
      </c>
      <c r="AG51">
        <v>0</v>
      </c>
    </row>
    <row r="52" spans="1:33" ht="12.75">
      <c r="A52" t="s">
        <v>44</v>
      </c>
      <c r="F52" t="s">
        <v>38</v>
      </c>
      <c r="G52" t="s">
        <v>84</v>
      </c>
      <c r="H52" t="s">
        <v>54</v>
      </c>
      <c r="I52" t="s">
        <v>44</v>
      </c>
      <c r="J52" t="s">
        <v>44</v>
      </c>
      <c r="K52" t="s">
        <v>45</v>
      </c>
      <c r="L52" t="s">
        <v>45</v>
      </c>
      <c r="M52" t="s">
        <v>44</v>
      </c>
      <c r="N52" t="s">
        <v>45</v>
      </c>
      <c r="O52" t="s">
        <v>45</v>
      </c>
      <c r="P52" t="s">
        <v>46</v>
      </c>
      <c r="Q52" t="s">
        <v>93</v>
      </c>
      <c r="S52">
        <v>0</v>
      </c>
      <c r="T52">
        <v>0</v>
      </c>
      <c r="U52">
        <v>300</v>
      </c>
      <c r="V52">
        <v>0</v>
      </c>
      <c r="W52">
        <v>0</v>
      </c>
      <c r="X52">
        <v>0</v>
      </c>
      <c r="Y52">
        <v>145.25</v>
      </c>
      <c r="Z52">
        <v>0</v>
      </c>
      <c r="AB52">
        <v>3</v>
      </c>
      <c r="AC52">
        <v>0</v>
      </c>
      <c r="AD52">
        <v>0</v>
      </c>
      <c r="AE52">
        <v>0</v>
      </c>
      <c r="AF52">
        <v>0</v>
      </c>
      <c r="AG52">
        <v>0</v>
      </c>
    </row>
    <row r="53" spans="1:33" ht="12.75">
      <c r="A53" t="s">
        <v>33</v>
      </c>
      <c r="F53" t="s">
        <v>38</v>
      </c>
      <c r="G53" t="s">
        <v>100</v>
      </c>
      <c r="H53" t="s">
        <v>34</v>
      </c>
      <c r="I53" t="s">
        <v>63</v>
      </c>
      <c r="P53" t="s">
        <v>36</v>
      </c>
      <c r="Q53" t="s">
        <v>101</v>
      </c>
      <c r="S53">
        <v>0</v>
      </c>
      <c r="T53">
        <v>0</v>
      </c>
      <c r="U53">
        <v>47427</v>
      </c>
      <c r="V53">
        <v>0</v>
      </c>
      <c r="W53">
        <v>0</v>
      </c>
      <c r="X53">
        <v>0</v>
      </c>
      <c r="Y53">
        <v>0</v>
      </c>
      <c r="Z53">
        <v>0</v>
      </c>
      <c r="AB53">
        <v>2</v>
      </c>
      <c r="AC53">
        <v>0</v>
      </c>
      <c r="AD53">
        <v>0</v>
      </c>
      <c r="AE53">
        <v>0</v>
      </c>
      <c r="AF53">
        <v>0</v>
      </c>
      <c r="AG53">
        <v>0</v>
      </c>
    </row>
    <row r="54" spans="1:33" ht="12.75">
      <c r="A54" t="s">
        <v>44</v>
      </c>
      <c r="F54" t="s">
        <v>38</v>
      </c>
      <c r="G54" t="s">
        <v>100</v>
      </c>
      <c r="H54" t="s">
        <v>34</v>
      </c>
      <c r="I54" t="s">
        <v>44</v>
      </c>
      <c r="J54" t="s">
        <v>44</v>
      </c>
      <c r="K54" t="s">
        <v>45</v>
      </c>
      <c r="L54" t="s">
        <v>45</v>
      </c>
      <c r="M54" t="s">
        <v>44</v>
      </c>
      <c r="N54" t="s">
        <v>45</v>
      </c>
      <c r="O54" t="s">
        <v>45</v>
      </c>
      <c r="P54" t="s">
        <v>46</v>
      </c>
      <c r="Q54" t="s">
        <v>47</v>
      </c>
      <c r="S54">
        <v>0</v>
      </c>
      <c r="T54">
        <v>0</v>
      </c>
      <c r="U54">
        <v>47427</v>
      </c>
      <c r="V54">
        <v>0</v>
      </c>
      <c r="W54">
        <v>0</v>
      </c>
      <c r="X54">
        <v>0</v>
      </c>
      <c r="Y54">
        <v>0</v>
      </c>
      <c r="Z54">
        <v>0</v>
      </c>
      <c r="AB54">
        <v>3</v>
      </c>
      <c r="AC54">
        <v>0</v>
      </c>
      <c r="AD54">
        <v>0</v>
      </c>
      <c r="AE54">
        <v>0</v>
      </c>
      <c r="AF54">
        <v>0</v>
      </c>
      <c r="AG54">
        <v>0</v>
      </c>
    </row>
    <row r="55" spans="1:33" ht="12.75">
      <c r="A55" t="s">
        <v>33</v>
      </c>
      <c r="F55" t="s">
        <v>38</v>
      </c>
      <c r="G55" t="s">
        <v>100</v>
      </c>
      <c r="H55" t="s">
        <v>38</v>
      </c>
      <c r="I55" t="s">
        <v>102</v>
      </c>
      <c r="P55" t="s">
        <v>36</v>
      </c>
      <c r="Q55" t="s">
        <v>103</v>
      </c>
      <c r="S55">
        <v>0</v>
      </c>
      <c r="T55">
        <v>0</v>
      </c>
      <c r="V55">
        <v>0</v>
      </c>
      <c r="W55">
        <v>0</v>
      </c>
      <c r="X55">
        <v>0</v>
      </c>
      <c r="Y55">
        <v>153.51</v>
      </c>
      <c r="Z55">
        <v>0</v>
      </c>
      <c r="AB55">
        <v>2</v>
      </c>
      <c r="AC55">
        <v>0</v>
      </c>
      <c r="AD55">
        <v>0</v>
      </c>
      <c r="AE55">
        <v>0</v>
      </c>
      <c r="AG55">
        <v>0</v>
      </c>
    </row>
    <row r="56" spans="1:31" ht="12.75">
      <c r="A56" t="s">
        <v>33</v>
      </c>
      <c r="F56" t="s">
        <v>38</v>
      </c>
      <c r="G56" t="s">
        <v>100</v>
      </c>
      <c r="H56" t="s">
        <v>38</v>
      </c>
      <c r="I56" t="s">
        <v>104</v>
      </c>
      <c r="P56" t="s">
        <v>36</v>
      </c>
      <c r="Q56" t="s">
        <v>105</v>
      </c>
      <c r="S56">
        <v>0</v>
      </c>
      <c r="T56">
        <v>0</v>
      </c>
      <c r="V56">
        <v>0</v>
      </c>
      <c r="W56">
        <v>0</v>
      </c>
      <c r="X56">
        <v>0</v>
      </c>
      <c r="Y56">
        <v>1024.82</v>
      </c>
      <c r="Z56">
        <v>0</v>
      </c>
      <c r="AB56">
        <v>2</v>
      </c>
      <c r="AC56">
        <v>0</v>
      </c>
      <c r="AD56">
        <v>0</v>
      </c>
      <c r="AE56">
        <v>0</v>
      </c>
    </row>
    <row r="57" spans="1:33" ht="12.75">
      <c r="A57" t="s">
        <v>33</v>
      </c>
      <c r="F57" t="s">
        <v>38</v>
      </c>
      <c r="G57" t="s">
        <v>100</v>
      </c>
      <c r="H57" t="s">
        <v>38</v>
      </c>
      <c r="I57" t="s">
        <v>50</v>
      </c>
      <c r="P57" t="s">
        <v>36</v>
      </c>
      <c r="Q57" t="s">
        <v>106</v>
      </c>
      <c r="S57">
        <v>0</v>
      </c>
      <c r="T57">
        <v>0</v>
      </c>
      <c r="V57">
        <v>0</v>
      </c>
      <c r="W57">
        <v>0</v>
      </c>
      <c r="X57">
        <v>0</v>
      </c>
      <c r="Y57">
        <v>540.57</v>
      </c>
      <c r="Z57">
        <v>0</v>
      </c>
      <c r="AB57">
        <v>2</v>
      </c>
      <c r="AC57">
        <v>0</v>
      </c>
      <c r="AD57">
        <v>0</v>
      </c>
      <c r="AE57">
        <v>0</v>
      </c>
      <c r="AG57">
        <v>0</v>
      </c>
    </row>
    <row r="58" spans="1:33" ht="12.75">
      <c r="A58" t="s">
        <v>33</v>
      </c>
      <c r="F58" t="s">
        <v>38</v>
      </c>
      <c r="G58" t="s">
        <v>100</v>
      </c>
      <c r="H58" t="s">
        <v>38</v>
      </c>
      <c r="I58" t="s">
        <v>107</v>
      </c>
      <c r="J58" t="s">
        <v>71</v>
      </c>
      <c r="P58" t="s">
        <v>36</v>
      </c>
      <c r="Q58" t="s">
        <v>108</v>
      </c>
      <c r="S58">
        <v>0</v>
      </c>
      <c r="T58">
        <v>0</v>
      </c>
      <c r="U58">
        <v>2500</v>
      </c>
      <c r="V58">
        <v>0</v>
      </c>
      <c r="W58">
        <v>0</v>
      </c>
      <c r="X58">
        <v>0</v>
      </c>
      <c r="Y58">
        <v>1387.3</v>
      </c>
      <c r="Z58">
        <v>0</v>
      </c>
      <c r="AB58">
        <v>2</v>
      </c>
      <c r="AC58">
        <v>0</v>
      </c>
      <c r="AD58">
        <v>0</v>
      </c>
      <c r="AE58">
        <v>0</v>
      </c>
      <c r="AG58">
        <v>0</v>
      </c>
    </row>
    <row r="59" spans="1:33" ht="12.75">
      <c r="A59" t="s">
        <v>33</v>
      </c>
      <c r="F59" t="s">
        <v>38</v>
      </c>
      <c r="G59" t="s">
        <v>100</v>
      </c>
      <c r="H59" t="s">
        <v>38</v>
      </c>
      <c r="I59" t="s">
        <v>107</v>
      </c>
      <c r="J59" t="s">
        <v>109</v>
      </c>
      <c r="P59" t="s">
        <v>36</v>
      </c>
      <c r="Q59" t="s">
        <v>110</v>
      </c>
      <c r="S59">
        <v>0</v>
      </c>
      <c r="T59">
        <v>0</v>
      </c>
      <c r="U59">
        <v>600</v>
      </c>
      <c r="V59">
        <v>0</v>
      </c>
      <c r="W59">
        <v>0</v>
      </c>
      <c r="X59">
        <v>0</v>
      </c>
      <c r="Y59">
        <v>669.88</v>
      </c>
      <c r="Z59">
        <v>0</v>
      </c>
      <c r="AB59">
        <v>2</v>
      </c>
      <c r="AC59">
        <v>0</v>
      </c>
      <c r="AD59">
        <v>0</v>
      </c>
      <c r="AE59">
        <v>0</v>
      </c>
      <c r="AG59">
        <v>0</v>
      </c>
    </row>
    <row r="60" spans="1:33" ht="12.75">
      <c r="A60" t="s">
        <v>33</v>
      </c>
      <c r="F60" t="s">
        <v>38</v>
      </c>
      <c r="G60" t="s">
        <v>100</v>
      </c>
      <c r="H60" t="s">
        <v>38</v>
      </c>
      <c r="I60" t="s">
        <v>107</v>
      </c>
      <c r="J60" t="s">
        <v>111</v>
      </c>
      <c r="P60" t="s">
        <v>36</v>
      </c>
      <c r="Q60" t="s">
        <v>112</v>
      </c>
      <c r="S60">
        <v>0</v>
      </c>
      <c r="T60">
        <v>0</v>
      </c>
      <c r="U60">
        <v>400</v>
      </c>
      <c r="V60">
        <v>0</v>
      </c>
      <c r="W60">
        <v>0</v>
      </c>
      <c r="X60">
        <v>0</v>
      </c>
      <c r="Y60">
        <v>282.3</v>
      </c>
      <c r="Z60">
        <v>0</v>
      </c>
      <c r="AB60">
        <v>2</v>
      </c>
      <c r="AC60">
        <v>0</v>
      </c>
      <c r="AD60">
        <v>0</v>
      </c>
      <c r="AE60">
        <v>0</v>
      </c>
      <c r="AG60">
        <v>0</v>
      </c>
    </row>
    <row r="61" spans="1:33" ht="12.75">
      <c r="A61" t="s">
        <v>44</v>
      </c>
      <c r="F61" t="s">
        <v>38</v>
      </c>
      <c r="G61" t="s">
        <v>100</v>
      </c>
      <c r="H61" t="s">
        <v>38</v>
      </c>
      <c r="I61" t="s">
        <v>107</v>
      </c>
      <c r="J61" t="s">
        <v>44</v>
      </c>
      <c r="K61" t="s">
        <v>45</v>
      </c>
      <c r="L61" t="s">
        <v>45</v>
      </c>
      <c r="M61" t="s">
        <v>44</v>
      </c>
      <c r="N61" t="s">
        <v>45</v>
      </c>
      <c r="O61" t="s">
        <v>45</v>
      </c>
      <c r="P61" t="s">
        <v>46</v>
      </c>
      <c r="Q61" t="s">
        <v>59</v>
      </c>
      <c r="S61">
        <v>0</v>
      </c>
      <c r="T61">
        <v>0</v>
      </c>
      <c r="U61">
        <v>3500</v>
      </c>
      <c r="V61">
        <v>0</v>
      </c>
      <c r="W61">
        <v>0</v>
      </c>
      <c r="X61">
        <v>0</v>
      </c>
      <c r="Y61">
        <v>2339.48</v>
      </c>
      <c r="Z61">
        <v>0</v>
      </c>
      <c r="AB61">
        <v>3</v>
      </c>
      <c r="AC61">
        <v>0</v>
      </c>
      <c r="AD61">
        <v>0</v>
      </c>
      <c r="AE61">
        <v>0</v>
      </c>
      <c r="AG61">
        <v>0</v>
      </c>
    </row>
    <row r="62" spans="1:33" ht="12.75">
      <c r="A62" t="s">
        <v>44</v>
      </c>
      <c r="F62" t="s">
        <v>38</v>
      </c>
      <c r="G62" t="s">
        <v>100</v>
      </c>
      <c r="H62" t="s">
        <v>38</v>
      </c>
      <c r="I62" t="s">
        <v>44</v>
      </c>
      <c r="J62" t="s">
        <v>44</v>
      </c>
      <c r="K62" t="s">
        <v>45</v>
      </c>
      <c r="L62" t="s">
        <v>45</v>
      </c>
      <c r="M62" t="s">
        <v>44</v>
      </c>
      <c r="N62" t="s">
        <v>45</v>
      </c>
      <c r="O62" t="s">
        <v>45</v>
      </c>
      <c r="P62" t="s">
        <v>46</v>
      </c>
      <c r="Q62" t="s">
        <v>47</v>
      </c>
      <c r="S62">
        <v>0</v>
      </c>
      <c r="T62">
        <v>0</v>
      </c>
      <c r="U62">
        <v>3500</v>
      </c>
      <c r="V62">
        <v>0</v>
      </c>
      <c r="W62">
        <v>0</v>
      </c>
      <c r="X62">
        <v>0</v>
      </c>
      <c r="Y62">
        <v>4058.38</v>
      </c>
      <c r="Z62">
        <v>0</v>
      </c>
      <c r="AB62">
        <v>3</v>
      </c>
      <c r="AC62">
        <v>0</v>
      </c>
      <c r="AD62">
        <v>0</v>
      </c>
      <c r="AE62">
        <v>0</v>
      </c>
      <c r="AG62">
        <v>0</v>
      </c>
    </row>
    <row r="63" spans="1:33" ht="12.75">
      <c r="A63" t="s">
        <v>44</v>
      </c>
      <c r="F63" t="s">
        <v>38</v>
      </c>
      <c r="G63" t="s">
        <v>100</v>
      </c>
      <c r="H63" t="s">
        <v>54</v>
      </c>
      <c r="I63" t="s">
        <v>44</v>
      </c>
      <c r="J63" t="s">
        <v>44</v>
      </c>
      <c r="K63" t="s">
        <v>45</v>
      </c>
      <c r="L63" t="s">
        <v>45</v>
      </c>
      <c r="M63" t="s">
        <v>44</v>
      </c>
      <c r="N63" t="s">
        <v>45</v>
      </c>
      <c r="O63" t="s">
        <v>45</v>
      </c>
      <c r="P63" t="s">
        <v>46</v>
      </c>
      <c r="Q63" t="s">
        <v>93</v>
      </c>
      <c r="S63">
        <v>0</v>
      </c>
      <c r="T63">
        <v>0</v>
      </c>
      <c r="U63">
        <v>50927</v>
      </c>
      <c r="V63">
        <v>0</v>
      </c>
      <c r="W63">
        <v>0</v>
      </c>
      <c r="X63">
        <v>0</v>
      </c>
      <c r="Y63">
        <v>4058.38</v>
      </c>
      <c r="Z63">
        <v>0</v>
      </c>
      <c r="AB63">
        <v>3</v>
      </c>
      <c r="AC63">
        <v>0</v>
      </c>
      <c r="AD63">
        <v>0</v>
      </c>
      <c r="AE63">
        <v>0</v>
      </c>
      <c r="AF63">
        <v>0</v>
      </c>
      <c r="AG63">
        <v>0</v>
      </c>
    </row>
    <row r="64" spans="1:33" ht="12.75">
      <c r="A64" t="s">
        <v>44</v>
      </c>
      <c r="F64" t="s">
        <v>38</v>
      </c>
      <c r="G64" t="s">
        <v>54</v>
      </c>
      <c r="H64" t="s">
        <v>54</v>
      </c>
      <c r="I64" t="s">
        <v>44</v>
      </c>
      <c r="J64" t="s">
        <v>44</v>
      </c>
      <c r="K64" t="s">
        <v>45</v>
      </c>
      <c r="L64" t="s">
        <v>45</v>
      </c>
      <c r="M64" t="s">
        <v>44</v>
      </c>
      <c r="N64" t="s">
        <v>45</v>
      </c>
      <c r="O64" t="s">
        <v>45</v>
      </c>
      <c r="P64" t="s">
        <v>46</v>
      </c>
      <c r="Q64" t="s">
        <v>55</v>
      </c>
      <c r="S64">
        <v>0</v>
      </c>
      <c r="T64">
        <v>0</v>
      </c>
      <c r="U64">
        <v>71637</v>
      </c>
      <c r="V64">
        <v>0</v>
      </c>
      <c r="W64">
        <v>0</v>
      </c>
      <c r="X64">
        <v>0</v>
      </c>
      <c r="Y64">
        <v>48126.43</v>
      </c>
      <c r="Z64">
        <v>0</v>
      </c>
      <c r="AB64">
        <v>3</v>
      </c>
      <c r="AC64">
        <v>0</v>
      </c>
      <c r="AD64">
        <v>0</v>
      </c>
      <c r="AE64">
        <v>0</v>
      </c>
      <c r="AF64">
        <v>0</v>
      </c>
      <c r="AG64">
        <v>0</v>
      </c>
    </row>
    <row r="65" spans="1:33" ht="12.75">
      <c r="A65" t="s">
        <v>33</v>
      </c>
      <c r="F65" t="s">
        <v>48</v>
      </c>
      <c r="G65" t="s">
        <v>34</v>
      </c>
      <c r="H65" t="s">
        <v>34</v>
      </c>
      <c r="P65" t="s">
        <v>36</v>
      </c>
      <c r="Q65" t="s">
        <v>113</v>
      </c>
      <c r="S65">
        <v>0</v>
      </c>
      <c r="T65">
        <v>0</v>
      </c>
      <c r="V65">
        <v>0</v>
      </c>
      <c r="W65">
        <v>0</v>
      </c>
      <c r="X65">
        <v>0</v>
      </c>
      <c r="Y65">
        <v>5574</v>
      </c>
      <c r="Z65">
        <v>0</v>
      </c>
      <c r="AB65">
        <v>2</v>
      </c>
      <c r="AC65">
        <v>0</v>
      </c>
      <c r="AD65">
        <v>0</v>
      </c>
      <c r="AE65">
        <v>0</v>
      </c>
      <c r="AG65">
        <v>0</v>
      </c>
    </row>
    <row r="66" spans="1:31" ht="12.75">
      <c r="A66" t="s">
        <v>33</v>
      </c>
      <c r="F66" t="s">
        <v>48</v>
      </c>
      <c r="G66" t="s">
        <v>34</v>
      </c>
      <c r="H66" t="s">
        <v>34</v>
      </c>
      <c r="J66" t="s">
        <v>114</v>
      </c>
      <c r="P66" t="s">
        <v>36</v>
      </c>
      <c r="Q66" t="s">
        <v>115</v>
      </c>
      <c r="S66">
        <v>0</v>
      </c>
      <c r="T66">
        <v>0</v>
      </c>
      <c r="V66">
        <v>0</v>
      </c>
      <c r="W66">
        <v>0</v>
      </c>
      <c r="X66">
        <v>0</v>
      </c>
      <c r="Y66">
        <v>1400</v>
      </c>
      <c r="Z66">
        <v>0</v>
      </c>
      <c r="AB66">
        <v>2</v>
      </c>
      <c r="AC66">
        <v>0</v>
      </c>
      <c r="AD66">
        <v>0</v>
      </c>
      <c r="AE66">
        <v>0</v>
      </c>
    </row>
    <row r="67" spans="1:31" ht="12.75">
      <c r="A67" t="s">
        <v>33</v>
      </c>
      <c r="F67" t="s">
        <v>48</v>
      </c>
      <c r="G67" t="s">
        <v>34</v>
      </c>
      <c r="H67" t="s">
        <v>34</v>
      </c>
      <c r="J67" t="s">
        <v>116</v>
      </c>
      <c r="P67" t="s">
        <v>36</v>
      </c>
      <c r="Q67" t="s">
        <v>117</v>
      </c>
      <c r="S67">
        <v>0</v>
      </c>
      <c r="T67">
        <v>0</v>
      </c>
      <c r="V67">
        <v>0</v>
      </c>
      <c r="W67">
        <v>0</v>
      </c>
      <c r="X67">
        <v>0</v>
      </c>
      <c r="Y67">
        <v>2143.4</v>
      </c>
      <c r="Z67">
        <v>0</v>
      </c>
      <c r="AB67">
        <v>2</v>
      </c>
      <c r="AC67">
        <v>0</v>
      </c>
      <c r="AD67">
        <v>0</v>
      </c>
      <c r="AE67">
        <v>0</v>
      </c>
    </row>
    <row r="68" spans="1:33" ht="12.75">
      <c r="A68" t="s">
        <v>44</v>
      </c>
      <c r="F68" t="s">
        <v>48</v>
      </c>
      <c r="G68" t="s">
        <v>34</v>
      </c>
      <c r="H68" t="s">
        <v>34</v>
      </c>
      <c r="J68" t="s">
        <v>44</v>
      </c>
      <c r="K68" t="s">
        <v>45</v>
      </c>
      <c r="L68" t="s">
        <v>45</v>
      </c>
      <c r="M68" t="s">
        <v>44</v>
      </c>
      <c r="N68" t="s">
        <v>45</v>
      </c>
      <c r="O68" t="s">
        <v>45</v>
      </c>
      <c r="P68" t="s">
        <v>46</v>
      </c>
      <c r="Q68" t="s">
        <v>59</v>
      </c>
      <c r="S68">
        <v>0</v>
      </c>
      <c r="T68">
        <v>0</v>
      </c>
      <c r="V68">
        <v>0</v>
      </c>
      <c r="W68">
        <v>0</v>
      </c>
      <c r="X68">
        <v>0</v>
      </c>
      <c r="Y68">
        <v>9117.4</v>
      </c>
      <c r="Z68">
        <v>0</v>
      </c>
      <c r="AB68">
        <v>3</v>
      </c>
      <c r="AC68">
        <v>0</v>
      </c>
      <c r="AD68">
        <v>0</v>
      </c>
      <c r="AE68">
        <v>0</v>
      </c>
      <c r="AG68">
        <v>0</v>
      </c>
    </row>
    <row r="69" spans="1:33" ht="12.75">
      <c r="A69" t="s">
        <v>33</v>
      </c>
      <c r="F69" t="s">
        <v>48</v>
      </c>
      <c r="G69" t="s">
        <v>34</v>
      </c>
      <c r="H69" t="s">
        <v>38</v>
      </c>
      <c r="I69" t="s">
        <v>39</v>
      </c>
      <c r="P69" t="s">
        <v>118</v>
      </c>
      <c r="Q69" t="s">
        <v>119</v>
      </c>
      <c r="S69">
        <v>0</v>
      </c>
      <c r="T69">
        <v>0</v>
      </c>
      <c r="U69">
        <v>1700</v>
      </c>
      <c r="V69">
        <v>0</v>
      </c>
      <c r="W69">
        <v>0</v>
      </c>
      <c r="X69">
        <v>0</v>
      </c>
      <c r="Y69">
        <v>1735.25</v>
      </c>
      <c r="Z69">
        <v>0</v>
      </c>
      <c r="AB69">
        <v>2</v>
      </c>
      <c r="AC69">
        <v>0</v>
      </c>
      <c r="AD69">
        <v>0</v>
      </c>
      <c r="AE69">
        <v>0</v>
      </c>
      <c r="AF69">
        <v>0</v>
      </c>
      <c r="AG69">
        <v>0</v>
      </c>
    </row>
    <row r="70" spans="1:33" ht="12.75">
      <c r="A70" t="s">
        <v>44</v>
      </c>
      <c r="F70" t="s">
        <v>48</v>
      </c>
      <c r="G70" t="s">
        <v>34</v>
      </c>
      <c r="H70" t="s">
        <v>38</v>
      </c>
      <c r="I70" t="s">
        <v>39</v>
      </c>
      <c r="M70" t="s">
        <v>44</v>
      </c>
      <c r="N70" t="s">
        <v>45</v>
      </c>
      <c r="O70" t="s">
        <v>45</v>
      </c>
      <c r="P70" t="s">
        <v>46</v>
      </c>
      <c r="Q70" t="s">
        <v>120</v>
      </c>
      <c r="S70">
        <v>0</v>
      </c>
      <c r="T70">
        <v>0</v>
      </c>
      <c r="U70">
        <v>1700</v>
      </c>
      <c r="V70">
        <v>0</v>
      </c>
      <c r="W70">
        <v>0</v>
      </c>
      <c r="X70">
        <v>0</v>
      </c>
      <c r="Y70">
        <v>1735.25</v>
      </c>
      <c r="Z70">
        <v>0</v>
      </c>
      <c r="AB70">
        <v>3</v>
      </c>
      <c r="AC70">
        <v>0</v>
      </c>
      <c r="AD70">
        <v>0</v>
      </c>
      <c r="AE70">
        <v>0</v>
      </c>
      <c r="AF70">
        <v>0</v>
      </c>
      <c r="AG70">
        <v>0</v>
      </c>
    </row>
    <row r="71" spans="1:33" ht="12.75">
      <c r="A71" t="s">
        <v>33</v>
      </c>
      <c r="F71" t="s">
        <v>48</v>
      </c>
      <c r="G71" t="s">
        <v>34</v>
      </c>
      <c r="H71" t="s">
        <v>38</v>
      </c>
      <c r="I71" t="s">
        <v>39</v>
      </c>
      <c r="K71" t="s">
        <v>34</v>
      </c>
      <c r="P71" t="s">
        <v>118</v>
      </c>
      <c r="Q71" t="s">
        <v>121</v>
      </c>
      <c r="S71">
        <v>0</v>
      </c>
      <c r="T71">
        <v>0</v>
      </c>
      <c r="U71">
        <v>700</v>
      </c>
      <c r="V71">
        <v>0</v>
      </c>
      <c r="W71">
        <v>0</v>
      </c>
      <c r="X71">
        <v>0</v>
      </c>
      <c r="Y71">
        <v>900</v>
      </c>
      <c r="Z71">
        <v>0</v>
      </c>
      <c r="AB71">
        <v>2</v>
      </c>
      <c r="AC71">
        <v>0</v>
      </c>
      <c r="AD71">
        <v>0</v>
      </c>
      <c r="AE71">
        <v>0</v>
      </c>
      <c r="AG71">
        <v>0</v>
      </c>
    </row>
    <row r="72" spans="1:31" ht="12.75">
      <c r="A72" t="s">
        <v>33</v>
      </c>
      <c r="F72" t="s">
        <v>48</v>
      </c>
      <c r="G72" t="s">
        <v>34</v>
      </c>
      <c r="H72" t="s">
        <v>38</v>
      </c>
      <c r="I72" t="s">
        <v>39</v>
      </c>
      <c r="K72" t="s">
        <v>84</v>
      </c>
      <c r="P72" t="s">
        <v>118</v>
      </c>
      <c r="Q72" t="s">
        <v>122</v>
      </c>
      <c r="S72">
        <v>0</v>
      </c>
      <c r="T72">
        <v>0</v>
      </c>
      <c r="V72">
        <v>0</v>
      </c>
      <c r="W72">
        <v>0</v>
      </c>
      <c r="X72">
        <v>0</v>
      </c>
      <c r="Y72">
        <v>610</v>
      </c>
      <c r="Z72">
        <v>0</v>
      </c>
      <c r="AB72">
        <v>2</v>
      </c>
      <c r="AC72">
        <v>0</v>
      </c>
      <c r="AD72">
        <v>0</v>
      </c>
      <c r="AE72">
        <v>0</v>
      </c>
    </row>
    <row r="73" spans="1:31" ht="12.75">
      <c r="A73" t="s">
        <v>33</v>
      </c>
      <c r="F73" t="s">
        <v>48</v>
      </c>
      <c r="G73" t="s">
        <v>34</v>
      </c>
      <c r="H73" t="s">
        <v>38</v>
      </c>
      <c r="I73" t="s">
        <v>39</v>
      </c>
      <c r="K73" t="s">
        <v>86</v>
      </c>
      <c r="P73" t="s">
        <v>118</v>
      </c>
      <c r="Q73" t="s">
        <v>123</v>
      </c>
      <c r="S73">
        <v>0</v>
      </c>
      <c r="T73">
        <v>0</v>
      </c>
      <c r="V73">
        <v>0</v>
      </c>
      <c r="W73">
        <v>0</v>
      </c>
      <c r="X73">
        <v>0</v>
      </c>
      <c r="Y73">
        <v>540</v>
      </c>
      <c r="Z73">
        <v>0</v>
      </c>
      <c r="AB73">
        <v>2</v>
      </c>
      <c r="AC73">
        <v>0</v>
      </c>
      <c r="AD73">
        <v>0</v>
      </c>
      <c r="AE73">
        <v>0</v>
      </c>
    </row>
    <row r="74" spans="1:33" ht="12.75">
      <c r="A74" t="s">
        <v>44</v>
      </c>
      <c r="F74" t="s">
        <v>48</v>
      </c>
      <c r="G74" t="s">
        <v>34</v>
      </c>
      <c r="H74" t="s">
        <v>38</v>
      </c>
      <c r="I74" t="s">
        <v>39</v>
      </c>
      <c r="K74" t="s">
        <v>45</v>
      </c>
      <c r="L74" t="s">
        <v>45</v>
      </c>
      <c r="M74" t="s">
        <v>44</v>
      </c>
      <c r="N74" t="s">
        <v>45</v>
      </c>
      <c r="O74" t="s">
        <v>45</v>
      </c>
      <c r="P74" t="s">
        <v>46</v>
      </c>
      <c r="Q74" t="s">
        <v>124</v>
      </c>
      <c r="S74">
        <v>0</v>
      </c>
      <c r="T74">
        <v>0</v>
      </c>
      <c r="U74">
        <v>2400</v>
      </c>
      <c r="V74">
        <v>0</v>
      </c>
      <c r="W74">
        <v>0</v>
      </c>
      <c r="X74">
        <v>0</v>
      </c>
      <c r="Y74">
        <v>3785.25</v>
      </c>
      <c r="Z74">
        <v>0</v>
      </c>
      <c r="AB74">
        <v>3</v>
      </c>
      <c r="AC74">
        <v>0</v>
      </c>
      <c r="AD74">
        <v>0</v>
      </c>
      <c r="AE74">
        <v>0</v>
      </c>
      <c r="AF74">
        <v>0</v>
      </c>
      <c r="AG74">
        <v>0</v>
      </c>
    </row>
    <row r="75" spans="1:31" ht="12.75">
      <c r="A75" t="s">
        <v>33</v>
      </c>
      <c r="F75" t="s">
        <v>48</v>
      </c>
      <c r="G75" t="s">
        <v>34</v>
      </c>
      <c r="H75" t="s">
        <v>38</v>
      </c>
      <c r="I75" t="s">
        <v>39</v>
      </c>
      <c r="J75" t="s">
        <v>65</v>
      </c>
      <c r="P75" t="s">
        <v>118</v>
      </c>
      <c r="Q75" t="s">
        <v>125</v>
      </c>
      <c r="S75">
        <v>0</v>
      </c>
      <c r="T75">
        <v>0</v>
      </c>
      <c r="V75">
        <v>0</v>
      </c>
      <c r="W75">
        <v>0</v>
      </c>
      <c r="X75">
        <v>0</v>
      </c>
      <c r="Y75">
        <v>6907</v>
      </c>
      <c r="Z75">
        <v>0</v>
      </c>
      <c r="AB75">
        <v>2</v>
      </c>
      <c r="AC75">
        <v>0</v>
      </c>
      <c r="AD75">
        <v>0</v>
      </c>
      <c r="AE75">
        <v>0</v>
      </c>
    </row>
    <row r="76" spans="1:33" ht="12.75">
      <c r="A76" t="s">
        <v>33</v>
      </c>
      <c r="F76" t="s">
        <v>48</v>
      </c>
      <c r="G76" t="s">
        <v>34</v>
      </c>
      <c r="H76" t="s">
        <v>38</v>
      </c>
      <c r="I76" t="s">
        <v>39</v>
      </c>
      <c r="J76" t="s">
        <v>38</v>
      </c>
      <c r="P76" t="s">
        <v>118</v>
      </c>
      <c r="Q76" t="s">
        <v>126</v>
      </c>
      <c r="S76">
        <v>0</v>
      </c>
      <c r="T76">
        <v>0</v>
      </c>
      <c r="U76">
        <v>300</v>
      </c>
      <c r="V76">
        <v>0</v>
      </c>
      <c r="W76">
        <v>0</v>
      </c>
      <c r="X76">
        <v>0</v>
      </c>
      <c r="Y76">
        <v>311.19</v>
      </c>
      <c r="Z76">
        <v>0</v>
      </c>
      <c r="AB76">
        <v>2</v>
      </c>
      <c r="AC76">
        <v>0</v>
      </c>
      <c r="AD76">
        <v>0</v>
      </c>
      <c r="AE76">
        <v>0</v>
      </c>
      <c r="AF76">
        <v>0</v>
      </c>
      <c r="AG76">
        <v>0</v>
      </c>
    </row>
    <row r="77" spans="1:33" ht="12.75">
      <c r="A77" t="s">
        <v>33</v>
      </c>
      <c r="F77" t="s">
        <v>48</v>
      </c>
      <c r="G77" t="s">
        <v>34</v>
      </c>
      <c r="H77" t="s">
        <v>38</v>
      </c>
      <c r="I77" t="s">
        <v>39</v>
      </c>
      <c r="J77" t="s">
        <v>48</v>
      </c>
      <c r="P77" t="s">
        <v>118</v>
      </c>
      <c r="Q77" t="s">
        <v>127</v>
      </c>
      <c r="S77">
        <v>0</v>
      </c>
      <c r="T77">
        <v>0</v>
      </c>
      <c r="U77">
        <v>1500</v>
      </c>
      <c r="V77">
        <v>0</v>
      </c>
      <c r="W77">
        <v>0</v>
      </c>
      <c r="X77">
        <v>0</v>
      </c>
      <c r="Y77">
        <v>1472</v>
      </c>
      <c r="Z77">
        <v>0</v>
      </c>
      <c r="AB77">
        <v>2</v>
      </c>
      <c r="AC77">
        <v>0</v>
      </c>
      <c r="AD77">
        <v>0</v>
      </c>
      <c r="AE77">
        <v>0</v>
      </c>
      <c r="AG77">
        <v>0</v>
      </c>
    </row>
    <row r="78" spans="1:33" ht="12.75">
      <c r="A78" t="s">
        <v>33</v>
      </c>
      <c r="F78" t="s">
        <v>48</v>
      </c>
      <c r="G78" t="s">
        <v>34</v>
      </c>
      <c r="H78" t="s">
        <v>38</v>
      </c>
      <c r="I78" t="s">
        <v>39</v>
      </c>
      <c r="J78" t="s">
        <v>84</v>
      </c>
      <c r="P78" t="s">
        <v>118</v>
      </c>
      <c r="Q78" t="s">
        <v>128</v>
      </c>
      <c r="S78">
        <v>0</v>
      </c>
      <c r="T78">
        <v>0</v>
      </c>
      <c r="V78">
        <v>0</v>
      </c>
      <c r="W78">
        <v>0</v>
      </c>
      <c r="X78">
        <v>0</v>
      </c>
      <c r="Y78">
        <v>36.6</v>
      </c>
      <c r="Z78">
        <v>0</v>
      </c>
      <c r="AB78">
        <v>2</v>
      </c>
      <c r="AC78">
        <v>0</v>
      </c>
      <c r="AD78">
        <v>0</v>
      </c>
      <c r="AE78">
        <v>0</v>
      </c>
      <c r="AG78">
        <v>0</v>
      </c>
    </row>
    <row r="79" spans="1:33" ht="12.75">
      <c r="A79" t="s">
        <v>33</v>
      </c>
      <c r="F79" t="s">
        <v>48</v>
      </c>
      <c r="G79" t="s">
        <v>34</v>
      </c>
      <c r="H79" t="s">
        <v>38</v>
      </c>
      <c r="I79" t="s">
        <v>39</v>
      </c>
      <c r="J79" t="s">
        <v>86</v>
      </c>
      <c r="P79" t="s">
        <v>118</v>
      </c>
      <c r="Q79" t="s">
        <v>129</v>
      </c>
      <c r="S79">
        <v>0</v>
      </c>
      <c r="T79">
        <v>0</v>
      </c>
      <c r="U79">
        <v>100</v>
      </c>
      <c r="V79">
        <v>0</v>
      </c>
      <c r="W79">
        <v>0</v>
      </c>
      <c r="X79">
        <v>0</v>
      </c>
      <c r="Y79">
        <v>80.83</v>
      </c>
      <c r="Z79">
        <v>0</v>
      </c>
      <c r="AB79">
        <v>2</v>
      </c>
      <c r="AC79">
        <v>0</v>
      </c>
      <c r="AD79">
        <v>0</v>
      </c>
      <c r="AE79">
        <v>0</v>
      </c>
      <c r="AG79">
        <v>0</v>
      </c>
    </row>
    <row r="80" spans="1:33" ht="12.75">
      <c r="A80" t="s">
        <v>44</v>
      </c>
      <c r="F80" t="s">
        <v>48</v>
      </c>
      <c r="G80" t="s">
        <v>34</v>
      </c>
      <c r="H80" t="s">
        <v>38</v>
      </c>
      <c r="I80" t="s">
        <v>39</v>
      </c>
      <c r="J80" t="s">
        <v>44</v>
      </c>
      <c r="K80" t="s">
        <v>45</v>
      </c>
      <c r="L80" t="s">
        <v>45</v>
      </c>
      <c r="M80" t="s">
        <v>44</v>
      </c>
      <c r="N80" t="s">
        <v>45</v>
      </c>
      <c r="O80" t="s">
        <v>45</v>
      </c>
      <c r="P80" t="s">
        <v>46</v>
      </c>
      <c r="Q80" t="s">
        <v>59</v>
      </c>
      <c r="S80">
        <v>0</v>
      </c>
      <c r="T80">
        <v>0</v>
      </c>
      <c r="U80">
        <v>4300</v>
      </c>
      <c r="V80">
        <v>0</v>
      </c>
      <c r="W80">
        <v>0</v>
      </c>
      <c r="X80">
        <v>0</v>
      </c>
      <c r="Y80">
        <v>12592.87</v>
      </c>
      <c r="Z80">
        <v>0</v>
      </c>
      <c r="AB80">
        <v>3</v>
      </c>
      <c r="AC80">
        <v>0</v>
      </c>
      <c r="AD80">
        <v>0</v>
      </c>
      <c r="AE80">
        <v>0</v>
      </c>
      <c r="AF80">
        <v>0</v>
      </c>
      <c r="AG80">
        <v>0</v>
      </c>
    </row>
    <row r="81" spans="1:33" ht="12.75">
      <c r="A81" t="s">
        <v>44</v>
      </c>
      <c r="F81" t="s">
        <v>48</v>
      </c>
      <c r="G81" t="s">
        <v>34</v>
      </c>
      <c r="H81" t="s">
        <v>38</v>
      </c>
      <c r="I81" t="s">
        <v>44</v>
      </c>
      <c r="J81" t="s">
        <v>44</v>
      </c>
      <c r="K81" t="s">
        <v>45</v>
      </c>
      <c r="L81" t="s">
        <v>45</v>
      </c>
      <c r="M81" t="s">
        <v>44</v>
      </c>
      <c r="N81" t="s">
        <v>45</v>
      </c>
      <c r="O81" t="s">
        <v>45</v>
      </c>
      <c r="P81" t="s">
        <v>46</v>
      </c>
      <c r="Q81" t="s">
        <v>47</v>
      </c>
      <c r="S81">
        <v>0</v>
      </c>
      <c r="T81">
        <v>0</v>
      </c>
      <c r="U81">
        <v>4300</v>
      </c>
      <c r="V81">
        <v>0</v>
      </c>
      <c r="W81">
        <v>0</v>
      </c>
      <c r="X81">
        <v>0</v>
      </c>
      <c r="Y81">
        <v>12592.87</v>
      </c>
      <c r="Z81">
        <v>0</v>
      </c>
      <c r="AB81">
        <v>3</v>
      </c>
      <c r="AC81">
        <v>0</v>
      </c>
      <c r="AD81">
        <v>0</v>
      </c>
      <c r="AE81">
        <v>0</v>
      </c>
      <c r="AF81">
        <v>0</v>
      </c>
      <c r="AG81">
        <v>0</v>
      </c>
    </row>
    <row r="82" spans="1:33" ht="12.75">
      <c r="A82" t="s">
        <v>44</v>
      </c>
      <c r="F82" t="s">
        <v>48</v>
      </c>
      <c r="G82" t="s">
        <v>34</v>
      </c>
      <c r="H82" t="s">
        <v>54</v>
      </c>
      <c r="I82" t="s">
        <v>44</v>
      </c>
      <c r="J82" t="s">
        <v>44</v>
      </c>
      <c r="K82" t="s">
        <v>45</v>
      </c>
      <c r="L82" t="s">
        <v>45</v>
      </c>
      <c r="M82" t="s">
        <v>44</v>
      </c>
      <c r="N82" t="s">
        <v>45</v>
      </c>
      <c r="O82" t="s">
        <v>45</v>
      </c>
      <c r="P82" t="s">
        <v>46</v>
      </c>
      <c r="Q82" t="s">
        <v>93</v>
      </c>
      <c r="S82">
        <v>0</v>
      </c>
      <c r="T82">
        <v>0</v>
      </c>
      <c r="U82">
        <v>4300</v>
      </c>
      <c r="V82">
        <v>0</v>
      </c>
      <c r="W82">
        <v>0</v>
      </c>
      <c r="X82">
        <v>0</v>
      </c>
      <c r="Y82">
        <v>21710.27</v>
      </c>
      <c r="Z82">
        <v>0</v>
      </c>
      <c r="AB82">
        <v>3</v>
      </c>
      <c r="AC82">
        <v>0</v>
      </c>
      <c r="AD82">
        <v>0</v>
      </c>
      <c r="AE82">
        <v>0</v>
      </c>
      <c r="AF82">
        <v>0</v>
      </c>
      <c r="AG82">
        <v>0</v>
      </c>
    </row>
    <row r="83" spans="1:31" ht="12.75">
      <c r="A83" t="s">
        <v>33</v>
      </c>
      <c r="F83" t="s">
        <v>48</v>
      </c>
      <c r="G83" t="s">
        <v>38</v>
      </c>
      <c r="H83" t="s">
        <v>34</v>
      </c>
      <c r="J83" t="s">
        <v>130</v>
      </c>
      <c r="P83" t="s">
        <v>36</v>
      </c>
      <c r="Q83" t="s">
        <v>131</v>
      </c>
      <c r="S83">
        <v>0</v>
      </c>
      <c r="T83">
        <v>0</v>
      </c>
      <c r="V83">
        <v>0</v>
      </c>
      <c r="W83">
        <v>0</v>
      </c>
      <c r="X83">
        <v>0</v>
      </c>
      <c r="Y83">
        <v>5000</v>
      </c>
      <c r="Z83">
        <v>0</v>
      </c>
      <c r="AB83">
        <v>2</v>
      </c>
      <c r="AC83">
        <v>0</v>
      </c>
      <c r="AD83">
        <v>0</v>
      </c>
      <c r="AE83">
        <v>0</v>
      </c>
    </row>
    <row r="84" spans="1:33" ht="12.75">
      <c r="A84" t="s">
        <v>33</v>
      </c>
      <c r="F84" t="s">
        <v>48</v>
      </c>
      <c r="G84" t="s">
        <v>38</v>
      </c>
      <c r="H84" t="s">
        <v>38</v>
      </c>
      <c r="I84" t="s">
        <v>39</v>
      </c>
      <c r="J84" t="s">
        <v>34</v>
      </c>
      <c r="P84" t="s">
        <v>118</v>
      </c>
      <c r="Q84" t="s">
        <v>132</v>
      </c>
      <c r="S84">
        <v>0</v>
      </c>
      <c r="T84">
        <v>0</v>
      </c>
      <c r="U84">
        <v>39833</v>
      </c>
      <c r="V84">
        <v>0</v>
      </c>
      <c r="W84">
        <v>0</v>
      </c>
      <c r="X84">
        <v>0</v>
      </c>
      <c r="Y84">
        <v>0</v>
      </c>
      <c r="Z84">
        <v>0</v>
      </c>
      <c r="AB84">
        <v>2</v>
      </c>
      <c r="AC84">
        <v>0</v>
      </c>
      <c r="AD84">
        <v>0</v>
      </c>
      <c r="AE84">
        <v>0</v>
      </c>
      <c r="AG84">
        <v>0</v>
      </c>
    </row>
    <row r="85" spans="1:33" ht="12.75">
      <c r="A85" t="s">
        <v>44</v>
      </c>
      <c r="F85" t="s">
        <v>48</v>
      </c>
      <c r="G85" t="s">
        <v>38</v>
      </c>
      <c r="H85" t="s">
        <v>54</v>
      </c>
      <c r="I85" t="s">
        <v>44</v>
      </c>
      <c r="J85" t="s">
        <v>44</v>
      </c>
      <c r="K85" t="s">
        <v>45</v>
      </c>
      <c r="L85" t="s">
        <v>45</v>
      </c>
      <c r="M85" t="s">
        <v>44</v>
      </c>
      <c r="N85" t="s">
        <v>45</v>
      </c>
      <c r="O85" t="s">
        <v>45</v>
      </c>
      <c r="P85" t="s">
        <v>46</v>
      </c>
      <c r="Q85" t="s">
        <v>93</v>
      </c>
      <c r="S85">
        <v>0</v>
      </c>
      <c r="T85">
        <v>0</v>
      </c>
      <c r="U85">
        <v>39833</v>
      </c>
      <c r="V85">
        <v>0</v>
      </c>
      <c r="W85">
        <v>0</v>
      </c>
      <c r="X85">
        <v>0</v>
      </c>
      <c r="Y85">
        <v>5000</v>
      </c>
      <c r="Z85">
        <v>0</v>
      </c>
      <c r="AB85">
        <v>3</v>
      </c>
      <c r="AC85">
        <v>0</v>
      </c>
      <c r="AD85">
        <v>0</v>
      </c>
      <c r="AE85">
        <v>0</v>
      </c>
      <c r="AG85">
        <v>0</v>
      </c>
    </row>
    <row r="86" spans="1:33" ht="12.75">
      <c r="A86" t="s">
        <v>44</v>
      </c>
      <c r="F86" t="s">
        <v>48</v>
      </c>
      <c r="G86" t="s">
        <v>54</v>
      </c>
      <c r="H86" t="s">
        <v>54</v>
      </c>
      <c r="I86" t="s">
        <v>44</v>
      </c>
      <c r="J86" t="s">
        <v>44</v>
      </c>
      <c r="K86" t="s">
        <v>45</v>
      </c>
      <c r="L86" t="s">
        <v>45</v>
      </c>
      <c r="M86" t="s">
        <v>44</v>
      </c>
      <c r="N86" t="s">
        <v>45</v>
      </c>
      <c r="O86" t="s">
        <v>45</v>
      </c>
      <c r="P86" t="s">
        <v>46</v>
      </c>
      <c r="Q86" t="s">
        <v>55</v>
      </c>
      <c r="S86">
        <v>0</v>
      </c>
      <c r="T86">
        <v>0</v>
      </c>
      <c r="U86">
        <v>44133</v>
      </c>
      <c r="V86">
        <v>0</v>
      </c>
      <c r="W86">
        <v>0</v>
      </c>
      <c r="X86">
        <v>0</v>
      </c>
      <c r="Y86">
        <v>26710.27</v>
      </c>
      <c r="Z86">
        <v>0</v>
      </c>
      <c r="AB86">
        <v>3</v>
      </c>
      <c r="AC86">
        <v>0</v>
      </c>
      <c r="AD86">
        <v>0</v>
      </c>
      <c r="AE86">
        <v>0</v>
      </c>
      <c r="AF86">
        <v>0</v>
      </c>
      <c r="AG86">
        <v>0</v>
      </c>
    </row>
    <row r="87" spans="1:31" ht="12.75">
      <c r="A87" t="s">
        <v>33</v>
      </c>
      <c r="F87" t="s">
        <v>84</v>
      </c>
      <c r="G87" t="s">
        <v>86</v>
      </c>
      <c r="H87" t="s">
        <v>48</v>
      </c>
      <c r="P87" t="s">
        <v>133</v>
      </c>
      <c r="Q87" t="s">
        <v>134</v>
      </c>
      <c r="S87">
        <v>0</v>
      </c>
      <c r="T87">
        <v>0</v>
      </c>
      <c r="V87">
        <v>0</v>
      </c>
      <c r="W87">
        <v>0</v>
      </c>
      <c r="X87">
        <v>0</v>
      </c>
      <c r="Y87">
        <v>39832.7</v>
      </c>
      <c r="Z87">
        <v>0</v>
      </c>
      <c r="AB87">
        <v>2</v>
      </c>
      <c r="AC87">
        <v>0</v>
      </c>
      <c r="AD87">
        <v>0</v>
      </c>
      <c r="AE87">
        <v>0</v>
      </c>
    </row>
    <row r="88" spans="1:31" ht="12.75">
      <c r="A88" t="s">
        <v>33</v>
      </c>
      <c r="F88" t="s">
        <v>84</v>
      </c>
      <c r="G88" t="s">
        <v>86</v>
      </c>
      <c r="H88" t="s">
        <v>48</v>
      </c>
      <c r="J88" t="s">
        <v>100</v>
      </c>
      <c r="P88" t="s">
        <v>133</v>
      </c>
      <c r="Q88" t="s">
        <v>135</v>
      </c>
      <c r="S88">
        <v>0</v>
      </c>
      <c r="T88">
        <v>0</v>
      </c>
      <c r="V88">
        <v>0</v>
      </c>
      <c r="W88">
        <v>0</v>
      </c>
      <c r="X88">
        <v>0</v>
      </c>
      <c r="Y88">
        <v>7743.83</v>
      </c>
      <c r="Z88">
        <v>0</v>
      </c>
      <c r="AB88">
        <v>2</v>
      </c>
      <c r="AC88">
        <v>0</v>
      </c>
      <c r="AD88">
        <v>0</v>
      </c>
      <c r="AE88">
        <v>0</v>
      </c>
    </row>
    <row r="89" spans="1:31" ht="12.75">
      <c r="A89" t="s">
        <v>44</v>
      </c>
      <c r="F89" t="s">
        <v>84</v>
      </c>
      <c r="G89" t="s">
        <v>86</v>
      </c>
      <c r="H89" t="s">
        <v>48</v>
      </c>
      <c r="J89" t="s">
        <v>44</v>
      </c>
      <c r="K89" t="s">
        <v>45</v>
      </c>
      <c r="L89" t="s">
        <v>45</v>
      </c>
      <c r="M89" t="s">
        <v>44</v>
      </c>
      <c r="N89" t="s">
        <v>45</v>
      </c>
      <c r="O89" t="s">
        <v>45</v>
      </c>
      <c r="P89" t="s">
        <v>46</v>
      </c>
      <c r="Q89" t="s">
        <v>59</v>
      </c>
      <c r="S89">
        <v>0</v>
      </c>
      <c r="T89">
        <v>0</v>
      </c>
      <c r="V89">
        <v>0</v>
      </c>
      <c r="W89">
        <v>0</v>
      </c>
      <c r="X89">
        <v>0</v>
      </c>
      <c r="Y89">
        <v>47576.53</v>
      </c>
      <c r="Z89">
        <v>0</v>
      </c>
      <c r="AB89">
        <v>3</v>
      </c>
      <c r="AC89">
        <v>0</v>
      </c>
      <c r="AD89">
        <v>0</v>
      </c>
      <c r="AE89">
        <v>0</v>
      </c>
    </row>
    <row r="90" spans="1:33" ht="12.75">
      <c r="A90" t="s">
        <v>33</v>
      </c>
      <c r="F90" t="s">
        <v>84</v>
      </c>
      <c r="G90" t="s">
        <v>86</v>
      </c>
      <c r="H90" t="s">
        <v>84</v>
      </c>
      <c r="I90" t="s">
        <v>39</v>
      </c>
      <c r="P90" t="s">
        <v>136</v>
      </c>
      <c r="Q90" t="s">
        <v>137</v>
      </c>
      <c r="S90">
        <v>0</v>
      </c>
      <c r="T90">
        <v>0</v>
      </c>
      <c r="U90">
        <v>95858</v>
      </c>
      <c r="V90">
        <v>0</v>
      </c>
      <c r="W90">
        <v>0</v>
      </c>
      <c r="X90">
        <v>0</v>
      </c>
      <c r="Y90">
        <v>0</v>
      </c>
      <c r="Z90">
        <v>0</v>
      </c>
      <c r="AB90">
        <v>2</v>
      </c>
      <c r="AC90">
        <v>0</v>
      </c>
      <c r="AD90">
        <v>0</v>
      </c>
      <c r="AE90">
        <v>0</v>
      </c>
      <c r="AG90">
        <v>0</v>
      </c>
    </row>
    <row r="91" spans="1:33" ht="12.75">
      <c r="A91" t="s">
        <v>44</v>
      </c>
      <c r="F91" t="s">
        <v>84</v>
      </c>
      <c r="G91" t="s">
        <v>86</v>
      </c>
      <c r="H91" t="s">
        <v>54</v>
      </c>
      <c r="I91" t="s">
        <v>44</v>
      </c>
      <c r="J91" t="s">
        <v>44</v>
      </c>
      <c r="K91" t="s">
        <v>45</v>
      </c>
      <c r="L91" t="s">
        <v>45</v>
      </c>
      <c r="M91" t="s">
        <v>44</v>
      </c>
      <c r="N91" t="s">
        <v>45</v>
      </c>
      <c r="O91" t="s">
        <v>45</v>
      </c>
      <c r="P91" t="s">
        <v>46</v>
      </c>
      <c r="Q91" t="s">
        <v>93</v>
      </c>
      <c r="S91">
        <v>0</v>
      </c>
      <c r="T91">
        <v>0</v>
      </c>
      <c r="U91">
        <v>95858</v>
      </c>
      <c r="V91">
        <v>0</v>
      </c>
      <c r="W91">
        <v>0</v>
      </c>
      <c r="X91">
        <v>0</v>
      </c>
      <c r="Y91">
        <v>47576.53</v>
      </c>
      <c r="Z91">
        <v>0</v>
      </c>
      <c r="AB91">
        <v>3</v>
      </c>
      <c r="AC91">
        <v>0</v>
      </c>
      <c r="AD91">
        <v>0</v>
      </c>
      <c r="AE91">
        <v>0</v>
      </c>
      <c r="AG91">
        <v>0</v>
      </c>
    </row>
    <row r="92" spans="1:33" ht="12.75">
      <c r="A92" t="s">
        <v>33</v>
      </c>
      <c r="F92" t="s">
        <v>86</v>
      </c>
      <c r="G92" t="s">
        <v>34</v>
      </c>
      <c r="H92" t="s">
        <v>48</v>
      </c>
      <c r="I92" t="s">
        <v>41</v>
      </c>
      <c r="P92" t="s">
        <v>111</v>
      </c>
      <c r="Q92" t="s">
        <v>138</v>
      </c>
      <c r="S92">
        <v>0</v>
      </c>
      <c r="T92">
        <v>0</v>
      </c>
      <c r="U92">
        <v>1860</v>
      </c>
      <c r="V92">
        <v>0</v>
      </c>
      <c r="W92">
        <v>0</v>
      </c>
      <c r="X92">
        <v>0</v>
      </c>
      <c r="Y92">
        <v>1860.65</v>
      </c>
      <c r="Z92">
        <v>0</v>
      </c>
      <c r="AB92">
        <v>2</v>
      </c>
      <c r="AC92">
        <v>0</v>
      </c>
      <c r="AD92">
        <v>0</v>
      </c>
      <c r="AE92">
        <v>0</v>
      </c>
      <c r="AG92">
        <v>0</v>
      </c>
    </row>
    <row r="93" spans="1:33" ht="12.75">
      <c r="A93" t="s">
        <v>44</v>
      </c>
      <c r="F93" t="s">
        <v>54</v>
      </c>
      <c r="G93" t="s">
        <v>54</v>
      </c>
      <c r="H93" t="s">
        <v>54</v>
      </c>
      <c r="I93" t="s">
        <v>44</v>
      </c>
      <c r="J93" t="s">
        <v>44</v>
      </c>
      <c r="K93" t="s">
        <v>45</v>
      </c>
      <c r="L93" t="s">
        <v>45</v>
      </c>
      <c r="M93" t="s">
        <v>44</v>
      </c>
      <c r="N93" t="s">
        <v>45</v>
      </c>
      <c r="O93" t="s">
        <v>45</v>
      </c>
      <c r="P93" t="s">
        <v>46</v>
      </c>
      <c r="Q93" t="s">
        <v>139</v>
      </c>
      <c r="S93">
        <v>0</v>
      </c>
      <c r="T93">
        <v>0</v>
      </c>
      <c r="U93">
        <v>675465</v>
      </c>
      <c r="V93">
        <v>0</v>
      </c>
      <c r="W93">
        <v>0</v>
      </c>
      <c r="X93">
        <v>0</v>
      </c>
      <c r="Y93">
        <v>581455.87</v>
      </c>
      <c r="Z93">
        <v>0</v>
      </c>
      <c r="AB93">
        <v>3</v>
      </c>
      <c r="AC93">
        <v>0</v>
      </c>
      <c r="AD93">
        <v>0</v>
      </c>
      <c r="AE93">
        <v>0</v>
      </c>
      <c r="AF93">
        <v>0</v>
      </c>
      <c r="AG93">
        <v>0</v>
      </c>
    </row>
    <row r="94" spans="1:33" ht="12.75">
      <c r="A94" t="s">
        <v>44</v>
      </c>
      <c r="B94" t="s">
        <v>45</v>
      </c>
      <c r="C94" t="s">
        <v>54</v>
      </c>
      <c r="D94" t="s">
        <v>54</v>
      </c>
      <c r="E94" t="s">
        <v>54</v>
      </c>
      <c r="F94" t="s">
        <v>54</v>
      </c>
      <c r="G94" t="s">
        <v>54</v>
      </c>
      <c r="H94" t="s">
        <v>54</v>
      </c>
      <c r="I94" t="s">
        <v>44</v>
      </c>
      <c r="J94" t="s">
        <v>44</v>
      </c>
      <c r="K94" t="s">
        <v>45</v>
      </c>
      <c r="L94" t="s">
        <v>45</v>
      </c>
      <c r="M94" t="s">
        <v>44</v>
      </c>
      <c r="N94" t="s">
        <v>45</v>
      </c>
      <c r="O94" t="s">
        <v>45</v>
      </c>
      <c r="P94" t="s">
        <v>46</v>
      </c>
      <c r="Q94" t="s">
        <v>140</v>
      </c>
      <c r="S94">
        <v>0</v>
      </c>
      <c r="T94">
        <v>0</v>
      </c>
      <c r="U94">
        <v>675465</v>
      </c>
      <c r="V94">
        <v>0</v>
      </c>
      <c r="W94">
        <v>0</v>
      </c>
      <c r="X94">
        <v>0</v>
      </c>
      <c r="Y94">
        <v>581455.87</v>
      </c>
      <c r="Z94">
        <v>0</v>
      </c>
      <c r="AB94">
        <v>3</v>
      </c>
      <c r="AC94">
        <v>0</v>
      </c>
      <c r="AD94">
        <v>0</v>
      </c>
      <c r="AE94">
        <v>0</v>
      </c>
      <c r="AF94">
        <v>0</v>
      </c>
      <c r="AG94">
        <v>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"/>
  <sheetViews>
    <sheetView zoomScalePageLayoutView="0" workbookViewId="0" topLeftCell="A1">
      <selection activeCell="S72" sqref="S72"/>
    </sheetView>
  </sheetViews>
  <sheetFormatPr defaultColWidth="9.140625" defaultRowHeight="12.75"/>
  <cols>
    <col min="1" max="3" width="3.421875" style="8" customWidth="1"/>
    <col min="4" max="4" width="4.8515625" style="8" customWidth="1"/>
    <col min="5" max="5" width="4.7109375" style="8" customWidth="1"/>
    <col min="6" max="6" width="9.140625" style="8" hidden="1" customWidth="1"/>
    <col min="7" max="7" width="0" style="8" hidden="1" customWidth="1"/>
    <col min="8" max="8" width="5.00390625" style="8" customWidth="1"/>
    <col min="9" max="9" width="56.8515625" style="8" customWidth="1"/>
    <col min="10" max="11" width="9.421875" style="37" hidden="1" customWidth="1"/>
    <col min="12" max="12" width="11.28125" style="38" hidden="1" customWidth="1"/>
    <col min="13" max="13" width="10.28125" style="38" hidden="1" customWidth="1"/>
    <col min="14" max="14" width="8.421875" style="37" hidden="1" customWidth="1"/>
    <col min="15" max="15" width="9.421875" style="37" bestFit="1" customWidth="1"/>
    <col min="16" max="16" width="10.00390625" style="37" customWidth="1"/>
    <col min="17" max="17" width="9.421875" style="37" bestFit="1" customWidth="1"/>
    <col min="18" max="16384" width="9.140625" style="8" customWidth="1"/>
  </cols>
  <sheetData>
    <row r="1" spans="1:17" ht="19.5">
      <c r="A1" s="142" t="s">
        <v>188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8"/>
    </row>
    <row r="3" spans="1:17" ht="47.25">
      <c r="A3" s="143" t="s">
        <v>143</v>
      </c>
      <c r="B3" s="143"/>
      <c r="C3" s="143"/>
      <c r="D3" s="143"/>
      <c r="E3" s="143"/>
      <c r="F3" s="8" t="s">
        <v>10</v>
      </c>
      <c r="G3" s="8" t="s">
        <v>14</v>
      </c>
      <c r="H3" s="16" t="s">
        <v>144</v>
      </c>
      <c r="I3" s="17" t="s">
        <v>145</v>
      </c>
      <c r="J3" s="18" t="s">
        <v>174</v>
      </c>
      <c r="K3" s="19" t="s">
        <v>146</v>
      </c>
      <c r="L3" s="19" t="s">
        <v>175</v>
      </c>
      <c r="M3" s="74" t="s">
        <v>179</v>
      </c>
      <c r="N3" s="18" t="s">
        <v>180</v>
      </c>
      <c r="O3" s="18" t="s">
        <v>141</v>
      </c>
      <c r="P3" s="18" t="s">
        <v>142</v>
      </c>
      <c r="Q3" s="18" t="s">
        <v>178</v>
      </c>
    </row>
    <row r="4" spans="1:17" ht="15.75">
      <c r="A4" s="20" t="s">
        <v>34</v>
      </c>
      <c r="B4" s="12" t="s">
        <v>34</v>
      </c>
      <c r="C4" s="12" t="s">
        <v>34</v>
      </c>
      <c r="D4" s="12" t="s">
        <v>35</v>
      </c>
      <c r="E4" s="12"/>
      <c r="F4" s="12"/>
      <c r="G4" s="12"/>
      <c r="H4" s="12" t="s">
        <v>36</v>
      </c>
      <c r="I4" s="12" t="s">
        <v>181</v>
      </c>
      <c r="J4" s="21">
        <f>450668-J5-J6-J7</f>
        <v>318538</v>
      </c>
      <c r="K4" s="21">
        <v>313113</v>
      </c>
      <c r="L4" s="22">
        <v>228261</v>
      </c>
      <c r="M4" s="65">
        <f>L4/K4</f>
        <v>0.7290051834321795</v>
      </c>
      <c r="N4" s="21">
        <v>-10000</v>
      </c>
      <c r="O4" s="21">
        <v>328200</v>
      </c>
      <c r="P4" s="21">
        <f>452000-P5-P6-P7</f>
        <v>289300</v>
      </c>
      <c r="Q4" s="21">
        <f>452000-Q5-Q6-Q7</f>
        <v>289300</v>
      </c>
    </row>
    <row r="5" spans="1:17" ht="15.75">
      <c r="A5" s="20" t="s">
        <v>34</v>
      </c>
      <c r="B5" s="12" t="s">
        <v>38</v>
      </c>
      <c r="C5" s="12" t="s">
        <v>34</v>
      </c>
      <c r="D5" s="12" t="s">
        <v>39</v>
      </c>
      <c r="E5" s="12"/>
      <c r="F5" s="12"/>
      <c r="G5" s="12"/>
      <c r="H5" s="12" t="s">
        <v>36</v>
      </c>
      <c r="I5" s="12" t="s">
        <v>40</v>
      </c>
      <c r="J5" s="21">
        <v>6000</v>
      </c>
      <c r="K5" s="21">
        <v>6000</v>
      </c>
      <c r="L5" s="22">
        <v>14428</v>
      </c>
      <c r="M5" s="65">
        <f aca="true" t="shared" si="0" ref="M5:M12">L5/K5</f>
        <v>2.4046666666666665</v>
      </c>
      <c r="N5" s="21">
        <v>9000</v>
      </c>
      <c r="O5" s="21">
        <v>19400</v>
      </c>
      <c r="P5" s="21">
        <v>19400</v>
      </c>
      <c r="Q5" s="21">
        <v>19400</v>
      </c>
    </row>
    <row r="6" spans="1:17" ht="15.75">
      <c r="A6" s="20" t="s">
        <v>34</v>
      </c>
      <c r="B6" s="12" t="s">
        <v>38</v>
      </c>
      <c r="C6" s="12" t="s">
        <v>34</v>
      </c>
      <c r="D6" s="12" t="s">
        <v>41</v>
      </c>
      <c r="E6" s="12"/>
      <c r="F6" s="12"/>
      <c r="G6" s="12"/>
      <c r="H6" s="12" t="s">
        <v>36</v>
      </c>
      <c r="I6" s="12" t="s">
        <v>42</v>
      </c>
      <c r="J6" s="21">
        <v>125000</v>
      </c>
      <c r="K6" s="21">
        <v>125000</v>
      </c>
      <c r="L6" s="22">
        <v>84181</v>
      </c>
      <c r="M6" s="65">
        <f t="shared" si="0"/>
        <v>0.673448</v>
      </c>
      <c r="N6" s="21">
        <v>-25000</v>
      </c>
      <c r="O6" s="21">
        <v>126600</v>
      </c>
      <c r="P6" s="21">
        <v>126600</v>
      </c>
      <c r="Q6" s="21">
        <v>126600</v>
      </c>
    </row>
    <row r="7" spans="1:17" ht="15.75">
      <c r="A7" s="20" t="s">
        <v>34</v>
      </c>
      <c r="B7" s="12" t="s">
        <v>38</v>
      </c>
      <c r="C7" s="12" t="s">
        <v>34</v>
      </c>
      <c r="D7" s="12" t="s">
        <v>35</v>
      </c>
      <c r="E7" s="12"/>
      <c r="F7" s="12"/>
      <c r="G7" s="12"/>
      <c r="H7" s="12" t="s">
        <v>36</v>
      </c>
      <c r="I7" s="12" t="s">
        <v>43</v>
      </c>
      <c r="J7" s="21">
        <v>1130</v>
      </c>
      <c r="K7" s="21">
        <v>1130</v>
      </c>
      <c r="L7" s="22">
        <v>15826</v>
      </c>
      <c r="M7" s="65">
        <f t="shared" si="0"/>
        <v>14.005309734513274</v>
      </c>
      <c r="N7" s="21">
        <v>15000</v>
      </c>
      <c r="O7" s="21">
        <v>16700</v>
      </c>
      <c r="P7" s="21">
        <v>16700</v>
      </c>
      <c r="Q7" s="21">
        <v>16700</v>
      </c>
    </row>
    <row r="8" spans="1:17" ht="15.75">
      <c r="A8" s="20"/>
      <c r="B8" s="12"/>
      <c r="C8" s="12"/>
      <c r="D8" s="12"/>
      <c r="E8" s="12"/>
      <c r="F8" s="12"/>
      <c r="G8" s="12"/>
      <c r="H8" s="12"/>
      <c r="I8" s="23" t="s">
        <v>148</v>
      </c>
      <c r="J8" s="21">
        <f>SUM(J4:J7)</f>
        <v>450668</v>
      </c>
      <c r="K8" s="21">
        <f aca="true" t="shared" si="1" ref="K8:Q8">SUM(K4:K7)</f>
        <v>445243</v>
      </c>
      <c r="L8" s="22">
        <f t="shared" si="1"/>
        <v>342696</v>
      </c>
      <c r="M8" s="65">
        <f t="shared" si="0"/>
        <v>0.7696830719404909</v>
      </c>
      <c r="N8" s="21">
        <f>SUM(N4:N7)</f>
        <v>-11000</v>
      </c>
      <c r="O8" s="21">
        <f t="shared" si="1"/>
        <v>490900</v>
      </c>
      <c r="P8" s="21">
        <f t="shared" si="1"/>
        <v>452000</v>
      </c>
      <c r="Q8" s="21">
        <f t="shared" si="1"/>
        <v>452000</v>
      </c>
    </row>
    <row r="9" spans="1:17" ht="15.75">
      <c r="A9" s="20" t="s">
        <v>34</v>
      </c>
      <c r="B9" s="12" t="s">
        <v>48</v>
      </c>
      <c r="C9" s="12" t="s">
        <v>48</v>
      </c>
      <c r="D9" s="12" t="s">
        <v>39</v>
      </c>
      <c r="E9" s="12"/>
      <c r="F9" s="12"/>
      <c r="G9" s="12"/>
      <c r="H9" s="12" t="s">
        <v>36</v>
      </c>
      <c r="I9" s="12" t="s">
        <v>49</v>
      </c>
      <c r="J9" s="21">
        <v>2000</v>
      </c>
      <c r="K9" s="21">
        <v>2000</v>
      </c>
      <c r="L9" s="22">
        <v>1976.84</v>
      </c>
      <c r="M9" s="65">
        <f t="shared" si="0"/>
        <v>0.98842</v>
      </c>
      <c r="N9" s="21"/>
      <c r="O9" s="21">
        <v>2560</v>
      </c>
      <c r="P9" s="21">
        <v>2560</v>
      </c>
      <c r="Q9" s="21">
        <v>2560</v>
      </c>
    </row>
    <row r="10" spans="1:19" ht="15.75">
      <c r="A10" s="20" t="s">
        <v>34</v>
      </c>
      <c r="B10" s="12" t="s">
        <v>48</v>
      </c>
      <c r="C10" s="12" t="s">
        <v>48</v>
      </c>
      <c r="D10" s="12" t="s">
        <v>50</v>
      </c>
      <c r="E10" s="12"/>
      <c r="F10" s="12"/>
      <c r="G10" s="12"/>
      <c r="H10" s="12" t="s">
        <v>36</v>
      </c>
      <c r="I10" s="12" t="s">
        <v>51</v>
      </c>
      <c r="J10" s="21">
        <v>3000</v>
      </c>
      <c r="K10" s="21">
        <v>3000</v>
      </c>
      <c r="L10" s="22">
        <v>1065.78</v>
      </c>
      <c r="M10" s="65">
        <f t="shared" si="0"/>
        <v>0.35525999999999996</v>
      </c>
      <c r="N10" s="21">
        <v>-1600</v>
      </c>
      <c r="O10" s="21">
        <v>3000</v>
      </c>
      <c r="P10" s="21">
        <v>1000</v>
      </c>
      <c r="Q10" s="21">
        <v>1000</v>
      </c>
      <c r="S10" s="8">
        <v>4800</v>
      </c>
    </row>
    <row r="11" spans="1:17" ht="15.75">
      <c r="A11" s="20" t="s">
        <v>34</v>
      </c>
      <c r="B11" s="12" t="s">
        <v>48</v>
      </c>
      <c r="C11" s="12" t="s">
        <v>48</v>
      </c>
      <c r="D11" s="12" t="s">
        <v>52</v>
      </c>
      <c r="E11" s="12"/>
      <c r="F11" s="12"/>
      <c r="G11" s="12"/>
      <c r="H11" s="12" t="s">
        <v>36</v>
      </c>
      <c r="I11" s="12" t="s">
        <v>53</v>
      </c>
      <c r="J11" s="21">
        <v>6000</v>
      </c>
      <c r="K11" s="21">
        <v>6000</v>
      </c>
      <c r="L11" s="22">
        <v>4200</v>
      </c>
      <c r="M11" s="65">
        <f t="shared" si="0"/>
        <v>0.7</v>
      </c>
      <c r="N11" s="21">
        <v>-1000</v>
      </c>
      <c r="O11" s="21">
        <v>6000</v>
      </c>
      <c r="P11" s="21">
        <v>6000</v>
      </c>
      <c r="Q11" s="21">
        <v>6000</v>
      </c>
    </row>
    <row r="12" spans="1:17" ht="15.75">
      <c r="A12" s="24" t="s">
        <v>34</v>
      </c>
      <c r="B12" s="25"/>
      <c r="C12" s="25"/>
      <c r="D12" s="25"/>
      <c r="E12" s="25"/>
      <c r="F12" s="25"/>
      <c r="G12" s="25"/>
      <c r="H12" s="25"/>
      <c r="I12" s="3" t="s">
        <v>147</v>
      </c>
      <c r="J12" s="26">
        <f>SUM(J8:J11)</f>
        <v>461668</v>
      </c>
      <c r="K12" s="26">
        <f>SUM(K8:K11)</f>
        <v>456243</v>
      </c>
      <c r="L12" s="66">
        <f>SUM(L8:L11)</f>
        <v>349938.62000000005</v>
      </c>
      <c r="M12" s="72">
        <f t="shared" si="0"/>
        <v>0.7670005238436536</v>
      </c>
      <c r="N12" s="26">
        <f>SUM(N8:N11)</f>
        <v>-13600</v>
      </c>
      <c r="O12" s="26">
        <f>SUM(O8:O11)</f>
        <v>502460</v>
      </c>
      <c r="P12" s="26">
        <f>SUM(P8:P11)</f>
        <v>461560</v>
      </c>
      <c r="Q12" s="26">
        <f>SUM(Q8:Q11)</f>
        <v>461560</v>
      </c>
    </row>
    <row r="13" spans="1:16" s="28" customFormat="1" ht="15.75">
      <c r="A13" s="144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6"/>
    </row>
    <row r="14" spans="1:17" ht="15.75">
      <c r="A14" s="20" t="s">
        <v>38</v>
      </c>
      <c r="B14" s="12" t="s">
        <v>34</v>
      </c>
      <c r="C14" s="12" t="s">
        <v>38</v>
      </c>
      <c r="D14" s="12" t="s">
        <v>41</v>
      </c>
      <c r="E14" s="12"/>
      <c r="F14" s="12"/>
      <c r="G14" s="12"/>
      <c r="H14" s="12" t="s">
        <v>36</v>
      </c>
      <c r="I14" s="12" t="s">
        <v>56</v>
      </c>
      <c r="J14" s="21">
        <v>3000</v>
      </c>
      <c r="K14" s="21">
        <v>5500</v>
      </c>
      <c r="L14" s="22">
        <v>6221.04</v>
      </c>
      <c r="M14" s="65">
        <f aca="true" t="shared" si="2" ref="M14:M43">L14/K14</f>
        <v>1.1310981818181818</v>
      </c>
      <c r="N14" s="21">
        <v>2000</v>
      </c>
      <c r="O14" s="21">
        <v>3500</v>
      </c>
      <c r="P14" s="21">
        <v>3500</v>
      </c>
      <c r="Q14" s="21">
        <v>3500</v>
      </c>
    </row>
    <row r="15" spans="1:17" ht="15.75" hidden="1">
      <c r="A15" s="20" t="s">
        <v>38</v>
      </c>
      <c r="B15" s="12" t="s">
        <v>34</v>
      </c>
      <c r="C15" s="12" t="s">
        <v>38</v>
      </c>
      <c r="D15" s="12" t="s">
        <v>41</v>
      </c>
      <c r="E15" s="12" t="s">
        <v>57</v>
      </c>
      <c r="F15" s="12"/>
      <c r="G15" s="12"/>
      <c r="H15" s="12" t="s">
        <v>36</v>
      </c>
      <c r="I15" s="12" t="s">
        <v>58</v>
      </c>
      <c r="J15" s="21">
        <v>1400</v>
      </c>
      <c r="K15" s="21">
        <v>1400</v>
      </c>
      <c r="L15" s="22">
        <v>778.36</v>
      </c>
      <c r="M15" s="65">
        <f t="shared" si="2"/>
        <v>0.5559714285714286</v>
      </c>
      <c r="N15" s="21">
        <v>-600</v>
      </c>
      <c r="O15" s="21">
        <v>0</v>
      </c>
      <c r="P15" s="21">
        <v>0</v>
      </c>
      <c r="Q15" s="21">
        <v>0</v>
      </c>
    </row>
    <row r="16" spans="1:17" ht="15.75" hidden="1">
      <c r="A16" s="20" t="s">
        <v>38</v>
      </c>
      <c r="B16" s="12" t="s">
        <v>34</v>
      </c>
      <c r="C16" s="12" t="s">
        <v>38</v>
      </c>
      <c r="D16" s="12" t="s">
        <v>35</v>
      </c>
      <c r="E16" s="12"/>
      <c r="F16" s="12"/>
      <c r="G16" s="12"/>
      <c r="H16" s="12" t="s">
        <v>36</v>
      </c>
      <c r="I16" s="12" t="s">
        <v>172</v>
      </c>
      <c r="J16" s="21">
        <v>0</v>
      </c>
      <c r="K16" s="21"/>
      <c r="L16" s="22"/>
      <c r="M16" s="65" t="e">
        <f t="shared" si="2"/>
        <v>#DIV/0!</v>
      </c>
      <c r="N16" s="21"/>
      <c r="O16" s="21">
        <v>0</v>
      </c>
      <c r="P16" s="21">
        <v>0</v>
      </c>
      <c r="Q16" s="21">
        <v>0</v>
      </c>
    </row>
    <row r="17" spans="1:17" ht="15.75">
      <c r="A17" s="20" t="s">
        <v>38</v>
      </c>
      <c r="B17" s="12" t="s">
        <v>34</v>
      </c>
      <c r="C17" s="12" t="s">
        <v>38</v>
      </c>
      <c r="D17" s="12" t="s">
        <v>35</v>
      </c>
      <c r="E17" s="12" t="s">
        <v>34</v>
      </c>
      <c r="F17" s="12"/>
      <c r="G17" s="12"/>
      <c r="H17" s="12" t="s">
        <v>36</v>
      </c>
      <c r="I17" s="12" t="s">
        <v>61</v>
      </c>
      <c r="J17" s="21">
        <v>2800</v>
      </c>
      <c r="K17" s="21">
        <v>2800</v>
      </c>
      <c r="L17" s="22">
        <v>2692.5</v>
      </c>
      <c r="M17" s="65">
        <f t="shared" si="2"/>
        <v>0.9616071428571429</v>
      </c>
      <c r="N17" s="21"/>
      <c r="O17" s="21">
        <v>2300</v>
      </c>
      <c r="P17" s="21">
        <v>2300</v>
      </c>
      <c r="Q17" s="21">
        <v>2300</v>
      </c>
    </row>
    <row r="18" spans="1:17" ht="15.75">
      <c r="A18" s="20" t="s">
        <v>38</v>
      </c>
      <c r="B18" s="12" t="s">
        <v>34</v>
      </c>
      <c r="C18" s="12" t="s">
        <v>38</v>
      </c>
      <c r="D18" s="12" t="s">
        <v>35</v>
      </c>
      <c r="E18" s="12" t="s">
        <v>38</v>
      </c>
      <c r="F18" s="12"/>
      <c r="G18" s="12"/>
      <c r="H18" s="12" t="s">
        <v>36</v>
      </c>
      <c r="I18" s="12" t="s">
        <v>62</v>
      </c>
      <c r="J18" s="21">
        <v>1200</v>
      </c>
      <c r="K18" s="21">
        <v>1200</v>
      </c>
      <c r="L18" s="22">
        <v>1360</v>
      </c>
      <c r="M18" s="65">
        <f t="shared" si="2"/>
        <v>1.1333333333333333</v>
      </c>
      <c r="N18" s="21">
        <v>200</v>
      </c>
      <c r="O18" s="21">
        <v>1300</v>
      </c>
      <c r="P18" s="21">
        <v>1350</v>
      </c>
      <c r="Q18" s="21">
        <v>1350</v>
      </c>
    </row>
    <row r="19" spans="1:17" ht="15.75">
      <c r="A19" s="30" t="s">
        <v>38</v>
      </c>
      <c r="B19" s="31" t="s">
        <v>34</v>
      </c>
      <c r="C19" s="31"/>
      <c r="D19" s="31"/>
      <c r="E19" s="31"/>
      <c r="F19" s="31"/>
      <c r="G19" s="31"/>
      <c r="H19" s="31"/>
      <c r="I19" s="2" t="s">
        <v>149</v>
      </c>
      <c r="J19" s="32">
        <f>SUM(J14:J18)</f>
        <v>8400</v>
      </c>
      <c r="K19" s="32">
        <f>SUM(K14:K18)</f>
        <v>10900</v>
      </c>
      <c r="L19" s="67">
        <f>SUM(L14:L18)</f>
        <v>11051.9</v>
      </c>
      <c r="M19" s="73">
        <f t="shared" si="2"/>
        <v>1.0139357798165138</v>
      </c>
      <c r="N19" s="32">
        <f>SUM(N14:N18)</f>
        <v>1600</v>
      </c>
      <c r="O19" s="32">
        <f>SUM(O14:O18)</f>
        <v>7100</v>
      </c>
      <c r="P19" s="32">
        <f>SUM(P14:P18)</f>
        <v>7150</v>
      </c>
      <c r="Q19" s="32">
        <f>SUM(Q14:Q18)</f>
        <v>7150</v>
      </c>
    </row>
    <row r="20" spans="1:17" ht="15.75">
      <c r="A20" s="20" t="s">
        <v>38</v>
      </c>
      <c r="B20" s="12" t="s">
        <v>38</v>
      </c>
      <c r="C20" s="12" t="s">
        <v>34</v>
      </c>
      <c r="D20" s="12" t="s">
        <v>63</v>
      </c>
      <c r="E20" s="12"/>
      <c r="F20" s="12"/>
      <c r="G20" s="12"/>
      <c r="H20" s="12"/>
      <c r="I20" s="1" t="s">
        <v>64</v>
      </c>
      <c r="J20" s="21">
        <v>4200</v>
      </c>
      <c r="K20" s="21">
        <v>5200</v>
      </c>
      <c r="L20" s="22">
        <v>5026.09</v>
      </c>
      <c r="M20" s="65">
        <f t="shared" si="2"/>
        <v>0.9665557692307692</v>
      </c>
      <c r="N20" s="21"/>
      <c r="O20" s="21">
        <v>4200</v>
      </c>
      <c r="P20" s="21">
        <v>4200</v>
      </c>
      <c r="Q20" s="21">
        <v>4200</v>
      </c>
    </row>
    <row r="21" spans="1:17" ht="15.75" hidden="1">
      <c r="A21" s="20" t="s">
        <v>38</v>
      </c>
      <c r="B21" s="12" t="s">
        <v>38</v>
      </c>
      <c r="C21" s="12" t="s">
        <v>38</v>
      </c>
      <c r="D21" s="12" t="s">
        <v>35</v>
      </c>
      <c r="E21" s="12"/>
      <c r="F21" s="12"/>
      <c r="G21" s="12"/>
      <c r="H21" s="12"/>
      <c r="I21" s="1" t="s">
        <v>79</v>
      </c>
      <c r="J21" s="21">
        <v>0</v>
      </c>
      <c r="K21" s="21">
        <v>0</v>
      </c>
      <c r="L21" s="22">
        <v>5128.78</v>
      </c>
      <c r="M21" s="69" t="s">
        <v>177</v>
      </c>
      <c r="N21" s="21"/>
      <c r="O21" s="21">
        <v>0</v>
      </c>
      <c r="P21" s="21">
        <v>0</v>
      </c>
      <c r="Q21" s="21">
        <v>0</v>
      </c>
    </row>
    <row r="22" spans="1:17" ht="15.75">
      <c r="A22" s="20" t="s">
        <v>38</v>
      </c>
      <c r="B22" s="12" t="s">
        <v>38</v>
      </c>
      <c r="C22" s="12" t="s">
        <v>48</v>
      </c>
      <c r="D22" s="12" t="s">
        <v>39</v>
      </c>
      <c r="E22" s="12"/>
      <c r="F22" s="12"/>
      <c r="G22" s="12"/>
      <c r="H22" s="12"/>
      <c r="I22" s="1" t="s">
        <v>150</v>
      </c>
      <c r="J22" s="21">
        <v>250</v>
      </c>
      <c r="K22" s="21">
        <v>500</v>
      </c>
      <c r="L22" s="22">
        <v>4391.01</v>
      </c>
      <c r="M22" s="65">
        <f t="shared" si="2"/>
        <v>8.782020000000001</v>
      </c>
      <c r="N22" s="21">
        <v>3900</v>
      </c>
      <c r="O22" s="21">
        <v>250</v>
      </c>
      <c r="P22" s="21">
        <v>250</v>
      </c>
      <c r="Q22" s="21">
        <v>250</v>
      </c>
    </row>
    <row r="23" spans="1:17" ht="15.75">
      <c r="A23" s="20" t="s">
        <v>38</v>
      </c>
      <c r="B23" s="12" t="s">
        <v>38</v>
      </c>
      <c r="C23" s="12" t="s">
        <v>48</v>
      </c>
      <c r="D23" s="12" t="s">
        <v>41</v>
      </c>
      <c r="E23" s="12"/>
      <c r="F23" s="12"/>
      <c r="G23" s="12"/>
      <c r="H23" s="12" t="s">
        <v>36</v>
      </c>
      <c r="I23" s="12" t="s">
        <v>88</v>
      </c>
      <c r="J23" s="21">
        <v>2400</v>
      </c>
      <c r="K23" s="21">
        <v>2400</v>
      </c>
      <c r="L23" s="22">
        <v>2295</v>
      </c>
      <c r="M23" s="65">
        <f t="shared" si="2"/>
        <v>0.95625</v>
      </c>
      <c r="N23" s="21"/>
      <c r="O23" s="21">
        <v>2400</v>
      </c>
      <c r="P23" s="21">
        <v>2400</v>
      </c>
      <c r="Q23" s="21">
        <v>2400</v>
      </c>
    </row>
    <row r="24" spans="1:17" ht="15.75">
      <c r="A24" s="20" t="s">
        <v>38</v>
      </c>
      <c r="B24" s="12" t="s">
        <v>38</v>
      </c>
      <c r="C24" s="12" t="s">
        <v>48</v>
      </c>
      <c r="D24" s="12" t="s">
        <v>35</v>
      </c>
      <c r="E24" s="12" t="s">
        <v>89</v>
      </c>
      <c r="F24" s="12"/>
      <c r="G24" s="12"/>
      <c r="H24" s="12" t="s">
        <v>36</v>
      </c>
      <c r="I24" s="12" t="s">
        <v>168</v>
      </c>
      <c r="J24" s="21">
        <v>900</v>
      </c>
      <c r="K24" s="21">
        <v>900</v>
      </c>
      <c r="L24" s="22">
        <v>966.18</v>
      </c>
      <c r="M24" s="65">
        <f t="shared" si="2"/>
        <v>1.0735333333333332</v>
      </c>
      <c r="N24" s="21">
        <v>100</v>
      </c>
      <c r="O24" s="21">
        <v>400</v>
      </c>
      <c r="P24" s="21">
        <v>400</v>
      </c>
      <c r="Q24" s="21">
        <v>400</v>
      </c>
    </row>
    <row r="25" spans="1:17" ht="15.75" hidden="1">
      <c r="A25" s="20" t="s">
        <v>38</v>
      </c>
      <c r="B25" s="12" t="s">
        <v>38</v>
      </c>
      <c r="C25" s="12" t="s">
        <v>48</v>
      </c>
      <c r="D25" s="12" t="s">
        <v>35</v>
      </c>
      <c r="E25" s="12" t="s">
        <v>48</v>
      </c>
      <c r="F25" s="12"/>
      <c r="G25" s="12"/>
      <c r="H25" s="12" t="s">
        <v>36</v>
      </c>
      <c r="I25" s="12" t="s">
        <v>91</v>
      </c>
      <c r="J25" s="21"/>
      <c r="K25" s="21"/>
      <c r="L25" s="22"/>
      <c r="M25" s="65" t="e">
        <f t="shared" si="2"/>
        <v>#DIV/0!</v>
      </c>
      <c r="N25" s="21"/>
      <c r="O25" s="21"/>
      <c r="P25" s="21"/>
      <c r="Q25" s="21"/>
    </row>
    <row r="26" spans="1:17" ht="15.75" hidden="1">
      <c r="A26" s="20" t="s">
        <v>38</v>
      </c>
      <c r="B26" s="12" t="s">
        <v>38</v>
      </c>
      <c r="C26" s="12" t="s">
        <v>48</v>
      </c>
      <c r="D26" s="12" t="s">
        <v>63</v>
      </c>
      <c r="E26" s="12"/>
      <c r="F26" s="12"/>
      <c r="G26" s="12"/>
      <c r="H26" s="12" t="s">
        <v>36</v>
      </c>
      <c r="I26" s="12" t="s">
        <v>92</v>
      </c>
      <c r="J26" s="21">
        <v>0</v>
      </c>
      <c r="K26" s="21"/>
      <c r="L26" s="22"/>
      <c r="M26" s="65" t="e">
        <f t="shared" si="2"/>
        <v>#DIV/0!</v>
      </c>
      <c r="N26" s="21">
        <v>0</v>
      </c>
      <c r="O26" s="21">
        <v>0</v>
      </c>
      <c r="P26" s="21">
        <v>0</v>
      </c>
      <c r="Q26" s="21">
        <v>0</v>
      </c>
    </row>
    <row r="27" spans="1:17" ht="15.75">
      <c r="A27" s="30" t="s">
        <v>38</v>
      </c>
      <c r="B27" s="31" t="s">
        <v>38</v>
      </c>
      <c r="C27" s="31"/>
      <c r="D27" s="31"/>
      <c r="E27" s="31"/>
      <c r="F27" s="31"/>
      <c r="G27" s="31"/>
      <c r="H27" s="31"/>
      <c r="I27" s="2" t="s">
        <v>151</v>
      </c>
      <c r="J27" s="32">
        <f>SUM(J20:J26)</f>
        <v>7750</v>
      </c>
      <c r="K27" s="32">
        <f>SUM(K20:K26)</f>
        <v>9000</v>
      </c>
      <c r="L27" s="67">
        <f>SUM(L20:L26)</f>
        <v>17807.059999999998</v>
      </c>
      <c r="M27" s="73">
        <f t="shared" si="2"/>
        <v>1.978562222222222</v>
      </c>
      <c r="N27" s="32">
        <f>SUM(N20:N26)</f>
        <v>4000</v>
      </c>
      <c r="O27" s="32">
        <f>SUM(O20:O26)</f>
        <v>7250</v>
      </c>
      <c r="P27" s="32">
        <f>SUM(P20:P26)</f>
        <v>7250</v>
      </c>
      <c r="Q27" s="32">
        <f>SUM(Q20:Q26)</f>
        <v>7250</v>
      </c>
    </row>
    <row r="28" spans="1:17" ht="15.75">
      <c r="A28" s="20" t="s">
        <v>38</v>
      </c>
      <c r="B28" s="12" t="s">
        <v>48</v>
      </c>
      <c r="C28" s="12" t="s">
        <v>48</v>
      </c>
      <c r="D28" s="12" t="s">
        <v>39</v>
      </c>
      <c r="E28" s="12"/>
      <c r="F28" s="12"/>
      <c r="G28" s="12"/>
      <c r="H28" s="12" t="s">
        <v>94</v>
      </c>
      <c r="I28" s="12" t="s">
        <v>95</v>
      </c>
      <c r="J28" s="21">
        <v>2000</v>
      </c>
      <c r="K28" s="21">
        <v>2000</v>
      </c>
      <c r="L28" s="22">
        <v>1379</v>
      </c>
      <c r="M28" s="65">
        <f t="shared" si="2"/>
        <v>0.6895</v>
      </c>
      <c r="N28" s="21">
        <v>-500</v>
      </c>
      <c r="O28" s="21">
        <v>1000</v>
      </c>
      <c r="P28" s="21">
        <v>1000</v>
      </c>
      <c r="Q28" s="21">
        <v>1000</v>
      </c>
    </row>
    <row r="29" spans="1:17" ht="15.75">
      <c r="A29" s="20" t="s">
        <v>38</v>
      </c>
      <c r="B29" s="12" t="s">
        <v>48</v>
      </c>
      <c r="C29" s="12" t="s">
        <v>48</v>
      </c>
      <c r="D29" s="12" t="s">
        <v>39</v>
      </c>
      <c r="E29" s="12" t="s">
        <v>34</v>
      </c>
      <c r="F29" s="12"/>
      <c r="G29" s="12"/>
      <c r="H29" s="12" t="s">
        <v>94</v>
      </c>
      <c r="I29" s="12" t="s">
        <v>96</v>
      </c>
      <c r="J29" s="21">
        <v>0</v>
      </c>
      <c r="K29" s="21"/>
      <c r="L29" s="22">
        <v>0</v>
      </c>
      <c r="M29" s="65" t="e">
        <f t="shared" si="2"/>
        <v>#DIV/0!</v>
      </c>
      <c r="N29" s="21"/>
      <c r="O29" s="21">
        <v>0</v>
      </c>
      <c r="P29" s="21">
        <v>0</v>
      </c>
      <c r="Q29" s="21">
        <v>0</v>
      </c>
    </row>
    <row r="30" spans="1:17" ht="15.75">
      <c r="A30" s="30" t="s">
        <v>38</v>
      </c>
      <c r="B30" s="31" t="s">
        <v>48</v>
      </c>
      <c r="C30" s="31"/>
      <c r="D30" s="31"/>
      <c r="E30" s="31"/>
      <c r="F30" s="31"/>
      <c r="G30" s="31"/>
      <c r="H30" s="31"/>
      <c r="I30" s="2" t="s">
        <v>152</v>
      </c>
      <c r="J30" s="32">
        <f>SUM(J28:J29)</f>
        <v>2000</v>
      </c>
      <c r="K30" s="32">
        <f>SUM(K28:K29)</f>
        <v>2000</v>
      </c>
      <c r="L30" s="67">
        <f>SUM(L28:L29)</f>
        <v>1379</v>
      </c>
      <c r="M30" s="73">
        <f t="shared" si="2"/>
        <v>0.6895</v>
      </c>
      <c r="N30" s="32">
        <f>SUM(N28:N29)</f>
        <v>-500</v>
      </c>
      <c r="O30" s="32">
        <f>SUM(O28:O29)</f>
        <v>1000</v>
      </c>
      <c r="P30" s="32">
        <f>SUM(P28:P29)</f>
        <v>1000</v>
      </c>
      <c r="Q30" s="32">
        <f>SUM(Q28:Q29)</f>
        <v>1000</v>
      </c>
    </row>
    <row r="31" spans="1:17" ht="16.5" customHeight="1">
      <c r="A31" s="20" t="s">
        <v>38</v>
      </c>
      <c r="B31" s="12" t="s">
        <v>84</v>
      </c>
      <c r="C31" s="12" t="s">
        <v>38</v>
      </c>
      <c r="D31" s="12"/>
      <c r="E31" s="12"/>
      <c r="F31" s="12"/>
      <c r="G31" s="12"/>
      <c r="H31" s="12" t="s">
        <v>36</v>
      </c>
      <c r="I31" s="12" t="s">
        <v>97</v>
      </c>
      <c r="J31" s="21">
        <v>150</v>
      </c>
      <c r="K31" s="21">
        <v>150</v>
      </c>
      <c r="L31" s="22">
        <v>42.77</v>
      </c>
      <c r="M31" s="65">
        <f t="shared" si="2"/>
        <v>0.28513333333333335</v>
      </c>
      <c r="N31" s="21"/>
      <c r="O31" s="21">
        <v>150</v>
      </c>
      <c r="P31" s="21">
        <v>150</v>
      </c>
      <c r="Q31" s="21">
        <v>150</v>
      </c>
    </row>
    <row r="32" spans="1:17" ht="16.5" customHeight="1" hidden="1">
      <c r="A32" s="20" t="s">
        <v>38</v>
      </c>
      <c r="B32" s="12" t="s">
        <v>84</v>
      </c>
      <c r="C32" s="12" t="s">
        <v>48</v>
      </c>
      <c r="D32" s="12"/>
      <c r="E32" s="12"/>
      <c r="F32" s="12"/>
      <c r="G32" s="12"/>
      <c r="H32" s="12" t="s">
        <v>36</v>
      </c>
      <c r="I32" s="12" t="s">
        <v>98</v>
      </c>
      <c r="J32" s="21"/>
      <c r="K32" s="21"/>
      <c r="L32" s="22">
        <v>0.19</v>
      </c>
      <c r="M32" s="65" t="e">
        <f t="shared" si="2"/>
        <v>#DIV/0!</v>
      </c>
      <c r="N32" s="21"/>
      <c r="O32" s="21"/>
      <c r="P32" s="21"/>
      <c r="Q32" s="21"/>
    </row>
    <row r="33" spans="1:17" ht="16.5" customHeight="1" hidden="1">
      <c r="A33" s="20" t="s">
        <v>38</v>
      </c>
      <c r="B33" s="12" t="s">
        <v>84</v>
      </c>
      <c r="C33" s="12" t="s">
        <v>84</v>
      </c>
      <c r="D33" s="12"/>
      <c r="E33" s="12"/>
      <c r="F33" s="12"/>
      <c r="G33" s="12"/>
      <c r="H33" s="12" t="s">
        <v>36</v>
      </c>
      <c r="I33" s="12" t="s">
        <v>99</v>
      </c>
      <c r="J33" s="21"/>
      <c r="K33" s="21"/>
      <c r="L33" s="22">
        <v>94.16</v>
      </c>
      <c r="M33" s="65" t="e">
        <f t="shared" si="2"/>
        <v>#DIV/0!</v>
      </c>
      <c r="N33" s="21"/>
      <c r="O33" s="21"/>
      <c r="P33" s="21"/>
      <c r="Q33" s="21"/>
    </row>
    <row r="34" spans="1:17" ht="15.75">
      <c r="A34" s="30" t="s">
        <v>38</v>
      </c>
      <c r="B34" s="31" t="s">
        <v>84</v>
      </c>
      <c r="C34" s="31"/>
      <c r="D34" s="31"/>
      <c r="E34" s="31"/>
      <c r="F34" s="31"/>
      <c r="G34" s="31"/>
      <c r="H34" s="31"/>
      <c r="I34" s="2" t="s">
        <v>153</v>
      </c>
      <c r="J34" s="32">
        <f>SUM(J31:J33)</f>
        <v>150</v>
      </c>
      <c r="K34" s="32">
        <f>SUM(K31:K33)</f>
        <v>150</v>
      </c>
      <c r="L34" s="67">
        <f>SUM(L31:L33)</f>
        <v>137.12</v>
      </c>
      <c r="M34" s="73">
        <f t="shared" si="2"/>
        <v>0.9141333333333334</v>
      </c>
      <c r="N34" s="32">
        <f>SUM(N31:N33)</f>
        <v>0</v>
      </c>
      <c r="O34" s="32">
        <f>SUM(O31:O33)</f>
        <v>150</v>
      </c>
      <c r="P34" s="32">
        <f>SUM(P31:P33)</f>
        <v>150</v>
      </c>
      <c r="Q34" s="32">
        <f>SUM(Q31:Q33)</f>
        <v>150</v>
      </c>
    </row>
    <row r="35" spans="1:17" ht="15.75" hidden="1">
      <c r="A35" s="20" t="s">
        <v>38</v>
      </c>
      <c r="B35" s="12" t="s">
        <v>100</v>
      </c>
      <c r="C35" s="12" t="s">
        <v>34</v>
      </c>
      <c r="D35" s="12" t="s">
        <v>63</v>
      </c>
      <c r="E35" s="12"/>
      <c r="F35" s="12"/>
      <c r="G35" s="12"/>
      <c r="H35" s="12" t="s">
        <v>36</v>
      </c>
      <c r="I35" s="12" t="s">
        <v>101</v>
      </c>
      <c r="J35" s="21">
        <v>0</v>
      </c>
      <c r="K35" s="21">
        <v>0</v>
      </c>
      <c r="L35" s="22">
        <v>0</v>
      </c>
      <c r="M35" s="65" t="e">
        <f t="shared" si="2"/>
        <v>#DIV/0!</v>
      </c>
      <c r="N35" s="21">
        <v>0</v>
      </c>
      <c r="O35" s="21">
        <v>0</v>
      </c>
      <c r="P35" s="21">
        <v>0</v>
      </c>
      <c r="Q35" s="21">
        <v>0</v>
      </c>
    </row>
    <row r="36" spans="1:17" ht="15.75" hidden="1">
      <c r="A36" s="20" t="s">
        <v>38</v>
      </c>
      <c r="B36" s="12" t="s">
        <v>100</v>
      </c>
      <c r="C36" s="12" t="s">
        <v>38</v>
      </c>
      <c r="D36" s="12" t="s">
        <v>102</v>
      </c>
      <c r="E36" s="12"/>
      <c r="F36" s="12"/>
      <c r="G36" s="12"/>
      <c r="H36" s="12" t="s">
        <v>36</v>
      </c>
      <c r="I36" s="12" t="s">
        <v>103</v>
      </c>
      <c r="J36" s="21">
        <v>0</v>
      </c>
      <c r="K36" s="21"/>
      <c r="L36" s="22">
        <v>304.71</v>
      </c>
      <c r="M36" s="65" t="e">
        <f t="shared" si="2"/>
        <v>#DIV/0!</v>
      </c>
      <c r="N36" s="21">
        <v>300</v>
      </c>
      <c r="O36" s="21">
        <v>0</v>
      </c>
      <c r="P36" s="21">
        <v>0</v>
      </c>
      <c r="Q36" s="21">
        <v>0</v>
      </c>
    </row>
    <row r="37" spans="1:17" ht="16.5" customHeight="1" hidden="1">
      <c r="A37" s="20" t="s">
        <v>38</v>
      </c>
      <c r="B37" s="12" t="s">
        <v>100</v>
      </c>
      <c r="C37" s="12" t="s">
        <v>38</v>
      </c>
      <c r="D37" s="12" t="s">
        <v>104</v>
      </c>
      <c r="E37" s="12"/>
      <c r="F37" s="12"/>
      <c r="G37" s="12"/>
      <c r="H37" s="12" t="s">
        <v>36</v>
      </c>
      <c r="I37" s="12" t="s">
        <v>105</v>
      </c>
      <c r="J37" s="21">
        <v>0</v>
      </c>
      <c r="K37" s="21"/>
      <c r="L37" s="22">
        <v>0</v>
      </c>
      <c r="M37" s="65" t="e">
        <f t="shared" si="2"/>
        <v>#DIV/0!</v>
      </c>
      <c r="N37" s="21"/>
      <c r="O37" s="21">
        <v>0</v>
      </c>
      <c r="P37" s="21">
        <v>0</v>
      </c>
      <c r="Q37" s="21">
        <v>0</v>
      </c>
    </row>
    <row r="38" spans="1:17" ht="16.5" customHeight="1">
      <c r="A38" s="20" t="s">
        <v>38</v>
      </c>
      <c r="B38" s="12" t="s">
        <v>100</v>
      </c>
      <c r="C38" s="12" t="s">
        <v>38</v>
      </c>
      <c r="D38" s="12" t="s">
        <v>50</v>
      </c>
      <c r="E38" s="12"/>
      <c r="F38" s="12"/>
      <c r="G38" s="12"/>
      <c r="H38" s="12" t="s">
        <v>36</v>
      </c>
      <c r="I38" s="12" t="s">
        <v>106</v>
      </c>
      <c r="J38" s="21">
        <v>2120</v>
      </c>
      <c r="K38" s="21">
        <v>5120</v>
      </c>
      <c r="L38" s="22">
        <v>5379.97</v>
      </c>
      <c r="M38" s="65">
        <f t="shared" si="2"/>
        <v>1.0507753906250001</v>
      </c>
      <c r="N38" s="21">
        <v>250</v>
      </c>
      <c r="O38" s="21">
        <v>1600</v>
      </c>
      <c r="P38" s="21">
        <v>0</v>
      </c>
      <c r="Q38" s="21">
        <v>0</v>
      </c>
    </row>
    <row r="39" spans="1:17" ht="15.75">
      <c r="A39" s="20" t="s">
        <v>38</v>
      </c>
      <c r="B39" s="12" t="s">
        <v>100</v>
      </c>
      <c r="C39" s="12" t="s">
        <v>38</v>
      </c>
      <c r="D39" s="12" t="s">
        <v>107</v>
      </c>
      <c r="E39" s="12" t="s">
        <v>71</v>
      </c>
      <c r="F39" s="12"/>
      <c r="G39" s="12"/>
      <c r="H39" s="12" t="s">
        <v>36</v>
      </c>
      <c r="I39" s="12" t="s">
        <v>176</v>
      </c>
      <c r="J39" s="21">
        <v>1400</v>
      </c>
      <c r="K39" s="21">
        <v>1400</v>
      </c>
      <c r="L39" s="22">
        <f>2776.93+2899.6</f>
        <v>5676.53</v>
      </c>
      <c r="M39" s="65">
        <f t="shared" si="2"/>
        <v>4.054664285714286</v>
      </c>
      <c r="N39" s="21">
        <v>4600</v>
      </c>
      <c r="O39" s="21">
        <v>4200</v>
      </c>
      <c r="P39" s="21">
        <v>3000</v>
      </c>
      <c r="Q39" s="21">
        <v>3000</v>
      </c>
    </row>
    <row r="40" spans="1:17" ht="15.75">
      <c r="A40" s="20" t="s">
        <v>38</v>
      </c>
      <c r="B40" s="12" t="s">
        <v>100</v>
      </c>
      <c r="C40" s="12" t="s">
        <v>38</v>
      </c>
      <c r="D40" s="12" t="s">
        <v>107</v>
      </c>
      <c r="E40" s="12" t="s">
        <v>109</v>
      </c>
      <c r="F40" s="12"/>
      <c r="G40" s="12"/>
      <c r="H40" s="12" t="s">
        <v>36</v>
      </c>
      <c r="I40" s="12" t="s">
        <v>170</v>
      </c>
      <c r="J40" s="21">
        <v>600</v>
      </c>
      <c r="K40" s="21">
        <v>600</v>
      </c>
      <c r="L40" s="22">
        <v>942.5</v>
      </c>
      <c r="M40" s="65">
        <f t="shared" si="2"/>
        <v>1.5708333333333333</v>
      </c>
      <c r="N40" s="21">
        <v>350</v>
      </c>
      <c r="O40" s="21">
        <v>600</v>
      </c>
      <c r="P40" s="21">
        <v>600</v>
      </c>
      <c r="Q40" s="21">
        <v>600</v>
      </c>
    </row>
    <row r="41" spans="1:17" ht="15.75">
      <c r="A41" s="20" t="s">
        <v>38</v>
      </c>
      <c r="B41" s="12" t="s">
        <v>100</v>
      </c>
      <c r="C41" s="12" t="s">
        <v>38</v>
      </c>
      <c r="D41" s="12" t="s">
        <v>107</v>
      </c>
      <c r="E41" s="12" t="s">
        <v>111</v>
      </c>
      <c r="F41" s="12"/>
      <c r="G41" s="12"/>
      <c r="H41" s="12" t="s">
        <v>36</v>
      </c>
      <c r="I41" s="12" t="s">
        <v>112</v>
      </c>
      <c r="J41" s="21">
        <v>250</v>
      </c>
      <c r="K41" s="21">
        <v>250</v>
      </c>
      <c r="L41" s="22">
        <v>361.98</v>
      </c>
      <c r="M41" s="65">
        <f t="shared" si="2"/>
        <v>1.44792</v>
      </c>
      <c r="N41" s="21">
        <v>110</v>
      </c>
      <c r="O41" s="21">
        <v>300</v>
      </c>
      <c r="P41" s="21">
        <v>300</v>
      </c>
      <c r="Q41" s="21">
        <v>300</v>
      </c>
    </row>
    <row r="42" spans="1:17" ht="15.75">
      <c r="A42" s="30" t="s">
        <v>38</v>
      </c>
      <c r="B42" s="31" t="s">
        <v>100</v>
      </c>
      <c r="C42" s="31"/>
      <c r="D42" s="31"/>
      <c r="E42" s="31"/>
      <c r="F42" s="31"/>
      <c r="G42" s="31"/>
      <c r="H42" s="31"/>
      <c r="I42" s="2" t="s">
        <v>154</v>
      </c>
      <c r="J42" s="32">
        <f>SUM(J35:J41)</f>
        <v>4370</v>
      </c>
      <c r="K42" s="32">
        <f>SUM(K35:K41)</f>
        <v>7370</v>
      </c>
      <c r="L42" s="67">
        <f>SUM(L35:L41)</f>
        <v>12665.689999999999</v>
      </c>
      <c r="M42" s="73">
        <f t="shared" si="2"/>
        <v>1.7185468113975575</v>
      </c>
      <c r="N42" s="32">
        <f>SUM(N35:N41)</f>
        <v>5610</v>
      </c>
      <c r="O42" s="32">
        <f>SUM(O35:O41)</f>
        <v>6700</v>
      </c>
      <c r="P42" s="32">
        <f>SUM(P35:P41)</f>
        <v>3900</v>
      </c>
      <c r="Q42" s="32">
        <f>SUM(Q35:Q41)</f>
        <v>3900</v>
      </c>
    </row>
    <row r="43" spans="1:17" ht="15.75">
      <c r="A43" s="24" t="s">
        <v>38</v>
      </c>
      <c r="B43" s="25"/>
      <c r="C43" s="25"/>
      <c r="D43" s="25"/>
      <c r="E43" s="25"/>
      <c r="F43" s="25"/>
      <c r="G43" s="25"/>
      <c r="H43" s="25"/>
      <c r="I43" s="3" t="s">
        <v>155</v>
      </c>
      <c r="J43" s="26">
        <f>J19+J27+J30+J34+J42</f>
        <v>22670</v>
      </c>
      <c r="K43" s="26">
        <f>K19+K27+K30+K34+K42</f>
        <v>29420</v>
      </c>
      <c r="L43" s="66">
        <f>L19+L27+L30+L34+L42</f>
        <v>43040.77</v>
      </c>
      <c r="M43" s="72">
        <f t="shared" si="2"/>
        <v>1.462976546566961</v>
      </c>
      <c r="N43" s="26">
        <f>N19+N27+N30+N34+N42</f>
        <v>10710</v>
      </c>
      <c r="O43" s="26">
        <f>O19+O27+O30+O34+O42</f>
        <v>22200</v>
      </c>
      <c r="P43" s="26">
        <f>P19+P27+P30+P34+P42</f>
        <v>19450</v>
      </c>
      <c r="Q43" s="26">
        <f>Q19+Q27+Q30+Q34+Q42</f>
        <v>19450</v>
      </c>
    </row>
    <row r="44" spans="1:16" s="28" customFormat="1" ht="15.75">
      <c r="A44" s="144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6"/>
    </row>
    <row r="45" spans="1:17" ht="15.75" hidden="1">
      <c r="A45" s="20" t="s">
        <v>48</v>
      </c>
      <c r="B45" s="12" t="s">
        <v>34</v>
      </c>
      <c r="C45" s="12" t="s">
        <v>34</v>
      </c>
      <c r="D45" s="12"/>
      <c r="E45" s="12"/>
      <c r="F45" s="12"/>
      <c r="G45" s="12"/>
      <c r="H45" s="12" t="s">
        <v>36</v>
      </c>
      <c r="I45" s="12" t="s">
        <v>113</v>
      </c>
      <c r="J45" s="21"/>
      <c r="K45" s="21"/>
      <c r="L45" s="22">
        <v>766.88</v>
      </c>
      <c r="M45" s="22"/>
      <c r="N45" s="21"/>
      <c r="O45" s="21"/>
      <c r="P45" s="21"/>
      <c r="Q45" s="21"/>
    </row>
    <row r="46" spans="1:17" ht="15.75" hidden="1">
      <c r="A46" s="20" t="s">
        <v>48</v>
      </c>
      <c r="B46" s="12" t="s">
        <v>34</v>
      </c>
      <c r="C46" s="12" t="s">
        <v>34</v>
      </c>
      <c r="D46" s="12"/>
      <c r="E46" s="12" t="s">
        <v>114</v>
      </c>
      <c r="F46" s="12"/>
      <c r="G46" s="12"/>
      <c r="H46" s="12" t="s">
        <v>36</v>
      </c>
      <c r="I46" s="12" t="s">
        <v>115</v>
      </c>
      <c r="J46" s="21">
        <v>0</v>
      </c>
      <c r="K46" s="21"/>
      <c r="L46" s="22">
        <v>0</v>
      </c>
      <c r="M46" s="22"/>
      <c r="N46" s="21"/>
      <c r="O46" s="21"/>
      <c r="P46" s="21"/>
      <c r="Q46" s="21">
        <v>0</v>
      </c>
    </row>
    <row r="47" spans="1:17" ht="15.75" hidden="1">
      <c r="A47" s="20" t="s">
        <v>48</v>
      </c>
      <c r="B47" s="12" t="s">
        <v>34</v>
      </c>
      <c r="C47" s="12" t="s">
        <v>34</v>
      </c>
      <c r="D47" s="12"/>
      <c r="E47" s="12" t="s">
        <v>116</v>
      </c>
      <c r="F47" s="12"/>
      <c r="G47" s="12"/>
      <c r="H47" s="12" t="s">
        <v>36</v>
      </c>
      <c r="I47" s="12" t="s">
        <v>117</v>
      </c>
      <c r="J47" s="21"/>
      <c r="K47" s="21"/>
      <c r="L47" s="22">
        <v>257.82</v>
      </c>
      <c r="M47" s="22"/>
      <c r="N47" s="21"/>
      <c r="O47" s="21"/>
      <c r="P47" s="21"/>
      <c r="Q47" s="21"/>
    </row>
    <row r="48" spans="1:17" ht="15.75" hidden="1">
      <c r="A48" s="20" t="s">
        <v>48</v>
      </c>
      <c r="B48" s="12" t="s">
        <v>34</v>
      </c>
      <c r="C48" s="12" t="s">
        <v>34</v>
      </c>
      <c r="D48" s="12"/>
      <c r="E48" s="12"/>
      <c r="F48" s="12"/>
      <c r="G48" s="12"/>
      <c r="H48" s="12"/>
      <c r="I48" s="12" t="s">
        <v>156</v>
      </c>
      <c r="J48" s="21"/>
      <c r="K48" s="21"/>
      <c r="L48" s="22">
        <f>SUM(L45:L47)</f>
        <v>1024.7</v>
      </c>
      <c r="M48" s="22"/>
      <c r="N48" s="21"/>
      <c r="O48" s="21"/>
      <c r="P48" s="21"/>
      <c r="Q48" s="21"/>
    </row>
    <row r="49" spans="1:17" ht="15.75">
      <c r="A49" s="20" t="s">
        <v>48</v>
      </c>
      <c r="B49" s="12" t="s">
        <v>34</v>
      </c>
      <c r="C49" s="12" t="s">
        <v>38</v>
      </c>
      <c r="D49" s="12" t="s">
        <v>39</v>
      </c>
      <c r="E49" s="12"/>
      <c r="F49" s="12"/>
      <c r="G49" s="12"/>
      <c r="H49" s="12" t="s">
        <v>118</v>
      </c>
      <c r="I49" s="12" t="s">
        <v>119</v>
      </c>
      <c r="J49" s="21">
        <v>1790</v>
      </c>
      <c r="K49" s="21">
        <v>1790</v>
      </c>
      <c r="L49" s="22">
        <v>1492</v>
      </c>
      <c r="M49" s="65">
        <f aca="true" t="shared" si="3" ref="M49:M68">L49/K49</f>
        <v>0.8335195530726257</v>
      </c>
      <c r="N49" s="21"/>
      <c r="O49" s="21">
        <v>1800</v>
      </c>
      <c r="P49" s="21">
        <v>1820</v>
      </c>
      <c r="Q49" s="21">
        <v>1820</v>
      </c>
    </row>
    <row r="50" spans="1:17" ht="15.75">
      <c r="A50" s="20" t="s">
        <v>48</v>
      </c>
      <c r="B50" s="12" t="s">
        <v>34</v>
      </c>
      <c r="C50" s="12" t="s">
        <v>38</v>
      </c>
      <c r="D50" s="12" t="s">
        <v>39</v>
      </c>
      <c r="E50" s="12"/>
      <c r="F50" s="12" t="s">
        <v>34</v>
      </c>
      <c r="G50" s="12"/>
      <c r="H50" s="12" t="s">
        <v>118</v>
      </c>
      <c r="I50" s="75" t="s">
        <v>182</v>
      </c>
      <c r="J50" s="21">
        <v>952</v>
      </c>
      <c r="K50" s="21">
        <v>952</v>
      </c>
      <c r="L50" s="22">
        <v>1019</v>
      </c>
      <c r="M50" s="65">
        <f t="shared" si="3"/>
        <v>1.0703781512605042</v>
      </c>
      <c r="N50" s="21">
        <v>67</v>
      </c>
      <c r="O50" s="21">
        <v>500</v>
      </c>
      <c r="P50" s="21">
        <v>0</v>
      </c>
      <c r="Q50" s="21">
        <v>0</v>
      </c>
    </row>
    <row r="51" spans="1:17" ht="15.75">
      <c r="A51" s="20" t="s">
        <v>48</v>
      </c>
      <c r="B51" s="12" t="s">
        <v>34</v>
      </c>
      <c r="C51" s="12" t="s">
        <v>38</v>
      </c>
      <c r="D51" s="12" t="s">
        <v>39</v>
      </c>
      <c r="E51" s="12" t="s">
        <v>38</v>
      </c>
      <c r="F51" s="12"/>
      <c r="G51" s="12"/>
      <c r="H51" s="12" t="s">
        <v>118</v>
      </c>
      <c r="I51" s="12" t="s">
        <v>126</v>
      </c>
      <c r="J51" s="21">
        <v>320</v>
      </c>
      <c r="K51" s="21">
        <v>320</v>
      </c>
      <c r="L51" s="22">
        <v>268</v>
      </c>
      <c r="M51" s="65">
        <f t="shared" si="3"/>
        <v>0.8375</v>
      </c>
      <c r="N51" s="21"/>
      <c r="O51" s="21">
        <v>330</v>
      </c>
      <c r="P51" s="21">
        <v>340</v>
      </c>
      <c r="Q51" s="21">
        <v>340</v>
      </c>
    </row>
    <row r="52" spans="1:17" ht="15.75">
      <c r="A52" s="20" t="s">
        <v>48</v>
      </c>
      <c r="B52" s="12" t="s">
        <v>34</v>
      </c>
      <c r="C52" s="12" t="s">
        <v>38</v>
      </c>
      <c r="D52" s="12" t="s">
        <v>39</v>
      </c>
      <c r="E52" s="12" t="s">
        <v>48</v>
      </c>
      <c r="F52" s="12"/>
      <c r="G52" s="12"/>
      <c r="H52" s="12" t="s">
        <v>118</v>
      </c>
      <c r="I52" s="12" t="s">
        <v>157</v>
      </c>
      <c r="J52" s="21">
        <v>2589</v>
      </c>
      <c r="K52" s="21">
        <v>2589</v>
      </c>
      <c r="L52" s="22">
        <v>1726</v>
      </c>
      <c r="M52" s="65">
        <f t="shared" si="3"/>
        <v>0.6666666666666666</v>
      </c>
      <c r="N52" s="21"/>
      <c r="O52" s="21">
        <v>2500</v>
      </c>
      <c r="P52" s="21">
        <v>2500</v>
      </c>
      <c r="Q52" s="21">
        <v>2500</v>
      </c>
    </row>
    <row r="53" spans="1:17" ht="15.75">
      <c r="A53" s="20" t="s">
        <v>48</v>
      </c>
      <c r="B53" s="12" t="s">
        <v>34</v>
      </c>
      <c r="C53" s="12" t="s">
        <v>38</v>
      </c>
      <c r="D53" s="12" t="s">
        <v>39</v>
      </c>
      <c r="E53" s="12" t="s">
        <v>84</v>
      </c>
      <c r="F53" s="12"/>
      <c r="G53" s="12"/>
      <c r="H53" s="12" t="s">
        <v>118</v>
      </c>
      <c r="I53" s="12" t="s">
        <v>171</v>
      </c>
      <c r="J53" s="21">
        <v>30</v>
      </c>
      <c r="K53" s="21">
        <v>30</v>
      </c>
      <c r="L53" s="22">
        <v>38.24</v>
      </c>
      <c r="M53" s="65">
        <f t="shared" si="3"/>
        <v>1.2746666666666668</v>
      </c>
      <c r="N53" s="21"/>
      <c r="O53" s="21">
        <v>30</v>
      </c>
      <c r="P53" s="21">
        <v>30</v>
      </c>
      <c r="Q53" s="21">
        <v>30</v>
      </c>
    </row>
    <row r="54" spans="1:17" ht="15.75">
      <c r="A54" s="20" t="s">
        <v>48</v>
      </c>
      <c r="B54" s="12" t="s">
        <v>34</v>
      </c>
      <c r="C54" s="12" t="s">
        <v>38</v>
      </c>
      <c r="D54" s="12" t="s">
        <v>39</v>
      </c>
      <c r="E54" s="12" t="s">
        <v>86</v>
      </c>
      <c r="F54" s="12"/>
      <c r="G54" s="12"/>
      <c r="H54" s="12" t="s">
        <v>118</v>
      </c>
      <c r="I54" s="12" t="s">
        <v>129</v>
      </c>
      <c r="J54" s="21">
        <v>80</v>
      </c>
      <c r="K54" s="21">
        <v>80</v>
      </c>
      <c r="L54" s="22">
        <v>82.96</v>
      </c>
      <c r="M54" s="65">
        <f t="shared" si="3"/>
        <v>1.037</v>
      </c>
      <c r="N54" s="21"/>
      <c r="O54" s="21">
        <v>80</v>
      </c>
      <c r="P54" s="21">
        <v>80</v>
      </c>
      <c r="Q54" s="21">
        <v>80</v>
      </c>
    </row>
    <row r="55" spans="1:17" ht="15.75">
      <c r="A55" s="20" t="s">
        <v>48</v>
      </c>
      <c r="B55" s="12" t="s">
        <v>34</v>
      </c>
      <c r="C55" s="12" t="s">
        <v>38</v>
      </c>
      <c r="D55" s="12" t="s">
        <v>39</v>
      </c>
      <c r="E55" s="77">
        <v>6</v>
      </c>
      <c r="F55" s="12"/>
      <c r="G55" s="12"/>
      <c r="H55" s="80">
        <v>1352</v>
      </c>
      <c r="I55" s="12" t="s">
        <v>183</v>
      </c>
      <c r="J55" s="21"/>
      <c r="K55" s="21"/>
      <c r="L55" s="22"/>
      <c r="M55" s="65"/>
      <c r="N55" s="21"/>
      <c r="O55" s="21">
        <v>4114</v>
      </c>
      <c r="P55" s="21"/>
      <c r="Q55" s="21"/>
    </row>
    <row r="56" spans="1:17" ht="15.75">
      <c r="A56" s="20" t="s">
        <v>48</v>
      </c>
      <c r="B56" s="12" t="s">
        <v>34</v>
      </c>
      <c r="C56" s="12" t="s">
        <v>38</v>
      </c>
      <c r="D56" s="12"/>
      <c r="E56" s="12"/>
      <c r="F56" s="12"/>
      <c r="G56" s="12"/>
      <c r="H56" s="12"/>
      <c r="I56" s="12" t="s">
        <v>158</v>
      </c>
      <c r="J56" s="21">
        <f>SUM(J49:J54)</f>
        <v>5761</v>
      </c>
      <c r="K56" s="21">
        <f>SUM(K49:K54)</f>
        <v>5761</v>
      </c>
      <c r="L56" s="39">
        <f>SUM(L49:L54)</f>
        <v>4626.2</v>
      </c>
      <c r="M56" s="65">
        <f>L56/K56</f>
        <v>0.8030203089741365</v>
      </c>
      <c r="N56" s="21"/>
      <c r="O56" s="21">
        <f>SUM(O49:O55)</f>
        <v>9354</v>
      </c>
      <c r="P56" s="21">
        <f>SUM(P49:P55)</f>
        <v>4770</v>
      </c>
      <c r="Q56" s="21">
        <f>SUM(Q49:Q55)</f>
        <v>4770</v>
      </c>
    </row>
    <row r="57" spans="1:17" ht="15.75">
      <c r="A57" s="20" t="s">
        <v>48</v>
      </c>
      <c r="B57" s="77">
        <v>4</v>
      </c>
      <c r="C57" s="12" t="s">
        <v>34</v>
      </c>
      <c r="D57" s="12"/>
      <c r="E57" s="77"/>
      <c r="F57" s="12"/>
      <c r="G57" s="12"/>
      <c r="H57" s="78">
        <v>1351</v>
      </c>
      <c r="I57" s="12" t="s">
        <v>186</v>
      </c>
      <c r="J57" s="21"/>
      <c r="K57" s="21"/>
      <c r="L57" s="22"/>
      <c r="M57" s="65"/>
      <c r="N57" s="21"/>
      <c r="O57" s="21">
        <v>34969</v>
      </c>
      <c r="P57" s="21"/>
      <c r="Q57" s="21"/>
    </row>
    <row r="58" spans="1:17" ht="15.75">
      <c r="A58" s="30" t="s">
        <v>48</v>
      </c>
      <c r="B58" s="31"/>
      <c r="C58" s="31"/>
      <c r="D58" s="31"/>
      <c r="E58" s="31"/>
      <c r="F58" s="31"/>
      <c r="G58" s="31"/>
      <c r="H58" s="31"/>
      <c r="I58" s="2" t="s">
        <v>159</v>
      </c>
      <c r="J58" s="32">
        <f>J56</f>
        <v>5761</v>
      </c>
      <c r="K58" s="32">
        <f>K56</f>
        <v>5761</v>
      </c>
      <c r="L58" s="67">
        <f>L56+L48</f>
        <v>5650.9</v>
      </c>
      <c r="M58" s="73">
        <f t="shared" si="3"/>
        <v>0.9808887345946884</v>
      </c>
      <c r="N58" s="32">
        <f>N56</f>
        <v>0</v>
      </c>
      <c r="O58" s="32">
        <f>SUM(O56:O57)</f>
        <v>44323</v>
      </c>
      <c r="P58" s="32">
        <f>SUM(P56:P57)</f>
        <v>4770</v>
      </c>
      <c r="Q58" s="32">
        <f>SUM(Q56:Q57)</f>
        <v>4770</v>
      </c>
    </row>
    <row r="59" spans="1:17" s="28" customFormat="1" ht="15.75">
      <c r="A59" s="20" t="s">
        <v>48</v>
      </c>
      <c r="B59" s="12" t="s">
        <v>38</v>
      </c>
      <c r="C59" s="77">
        <v>2</v>
      </c>
      <c r="D59" s="12" t="s">
        <v>39</v>
      </c>
      <c r="E59" s="79">
        <v>6</v>
      </c>
      <c r="F59" s="27"/>
      <c r="G59" s="27"/>
      <c r="H59" s="81">
        <v>1352</v>
      </c>
      <c r="I59" s="12" t="s">
        <v>184</v>
      </c>
      <c r="J59" s="29"/>
      <c r="K59" s="29"/>
      <c r="L59" s="76"/>
      <c r="M59" s="65"/>
      <c r="N59" s="29"/>
      <c r="O59" s="29">
        <v>5640</v>
      </c>
      <c r="P59" s="29"/>
      <c r="Q59" s="29"/>
    </row>
    <row r="60" spans="1:17" ht="15.75">
      <c r="A60" s="20" t="s">
        <v>48</v>
      </c>
      <c r="B60" s="77">
        <v>4</v>
      </c>
      <c r="C60" s="12" t="s">
        <v>34</v>
      </c>
      <c r="D60" s="12"/>
      <c r="E60" s="77">
        <v>6</v>
      </c>
      <c r="F60" s="12"/>
      <c r="G60" s="12"/>
      <c r="H60" s="78">
        <v>1351</v>
      </c>
      <c r="I60" s="12" t="s">
        <v>185</v>
      </c>
      <c r="J60" s="21">
        <v>4921</v>
      </c>
      <c r="K60" s="21">
        <v>4921</v>
      </c>
      <c r="L60" s="22">
        <v>4920.71</v>
      </c>
      <c r="M60" s="65">
        <f t="shared" si="3"/>
        <v>0.9999410688884374</v>
      </c>
      <c r="N60" s="21"/>
      <c r="O60" s="21">
        <v>47940</v>
      </c>
      <c r="P60" s="21"/>
      <c r="Q60" s="21"/>
    </row>
    <row r="61" spans="1:17" ht="15.75">
      <c r="A61" s="30" t="s">
        <v>48</v>
      </c>
      <c r="B61" s="31"/>
      <c r="C61" s="31"/>
      <c r="D61" s="31"/>
      <c r="E61" s="31"/>
      <c r="F61" s="31"/>
      <c r="G61" s="31"/>
      <c r="H61" s="31"/>
      <c r="I61" s="31" t="s">
        <v>187</v>
      </c>
      <c r="J61" s="32">
        <f>SUM(J60:J60)</f>
        <v>4921</v>
      </c>
      <c r="K61" s="32">
        <f>SUM(K60:K60)</f>
        <v>4921</v>
      </c>
      <c r="L61" s="67">
        <f>SUM(L60:L60)</f>
        <v>4920.71</v>
      </c>
      <c r="M61" s="73">
        <f t="shared" si="3"/>
        <v>0.9999410688884374</v>
      </c>
      <c r="N61" s="32">
        <f>SUM(N60:N60)</f>
        <v>0</v>
      </c>
      <c r="O61" s="32">
        <f>SUM(O59:O60)</f>
        <v>53580</v>
      </c>
      <c r="P61" s="32">
        <f>SUM(P59:P60)</f>
        <v>0</v>
      </c>
      <c r="Q61" s="32">
        <f>SUM(Q59:Q60)</f>
        <v>0</v>
      </c>
    </row>
    <row r="62" spans="1:17" ht="15.75">
      <c r="A62" s="24" t="s">
        <v>48</v>
      </c>
      <c r="B62" s="25"/>
      <c r="C62" s="25"/>
      <c r="D62" s="25"/>
      <c r="E62" s="25"/>
      <c r="F62" s="25"/>
      <c r="G62" s="25"/>
      <c r="H62" s="25"/>
      <c r="I62" s="3" t="s">
        <v>161</v>
      </c>
      <c r="J62" s="26">
        <f>J58+J61</f>
        <v>10682</v>
      </c>
      <c r="K62" s="26">
        <f>K58+K61</f>
        <v>10682</v>
      </c>
      <c r="L62" s="66">
        <f>L58+L61</f>
        <v>10571.61</v>
      </c>
      <c r="M62" s="72">
        <f t="shared" si="3"/>
        <v>0.9896657929226738</v>
      </c>
      <c r="N62" s="26">
        <f>N58+N61</f>
        <v>0</v>
      </c>
      <c r="O62" s="26">
        <f>O58+O61</f>
        <v>97903</v>
      </c>
      <c r="P62" s="26">
        <f>P58+P61</f>
        <v>4770</v>
      </c>
      <c r="Q62" s="26">
        <f>Q58+Q61</f>
        <v>4770</v>
      </c>
    </row>
    <row r="63" spans="1:17" ht="15.75" hidden="1">
      <c r="A63" s="20" t="s">
        <v>84</v>
      </c>
      <c r="B63" s="12" t="s">
        <v>86</v>
      </c>
      <c r="C63" s="12" t="s">
        <v>48</v>
      </c>
      <c r="D63" s="12"/>
      <c r="E63" s="12"/>
      <c r="F63" s="12"/>
      <c r="G63" s="12"/>
      <c r="H63" s="12" t="s">
        <v>133</v>
      </c>
      <c r="I63" s="12" t="s">
        <v>134</v>
      </c>
      <c r="J63" s="21">
        <v>0</v>
      </c>
      <c r="K63" s="21"/>
      <c r="L63" s="22">
        <v>39832.7</v>
      </c>
      <c r="M63" s="65" t="e">
        <f t="shared" si="3"/>
        <v>#DIV/0!</v>
      </c>
      <c r="N63" s="21">
        <v>0</v>
      </c>
      <c r="O63" s="21">
        <v>0</v>
      </c>
      <c r="P63" s="21">
        <v>0</v>
      </c>
      <c r="Q63" s="21">
        <v>0</v>
      </c>
    </row>
    <row r="64" spans="1:17" ht="15.75" hidden="1">
      <c r="A64" s="20" t="s">
        <v>84</v>
      </c>
      <c r="B64" s="12" t="s">
        <v>86</v>
      </c>
      <c r="C64" s="12" t="s">
        <v>48</v>
      </c>
      <c r="D64" s="12"/>
      <c r="E64" s="12"/>
      <c r="F64" s="12"/>
      <c r="G64" s="12"/>
      <c r="H64" s="11">
        <v>132</v>
      </c>
      <c r="I64" s="64" t="s">
        <v>173</v>
      </c>
      <c r="J64" s="21">
        <v>1024</v>
      </c>
      <c r="K64" s="21">
        <v>1024</v>
      </c>
      <c r="L64" s="22">
        <v>1023.91</v>
      </c>
      <c r="M64" s="65">
        <f t="shared" si="3"/>
        <v>0.999912109375</v>
      </c>
      <c r="N64" s="21"/>
      <c r="O64" s="21">
        <v>0</v>
      </c>
      <c r="P64" s="21">
        <v>0</v>
      </c>
      <c r="Q64" s="21"/>
    </row>
    <row r="65" spans="1:19" ht="15.75">
      <c r="A65" s="46" t="s">
        <v>84</v>
      </c>
      <c r="B65" s="44" t="s">
        <v>86</v>
      </c>
      <c r="C65" s="44" t="s">
        <v>84</v>
      </c>
      <c r="D65" s="44" t="s">
        <v>39</v>
      </c>
      <c r="E65" s="44"/>
      <c r="F65" s="44"/>
      <c r="G65" s="44"/>
      <c r="H65" s="43" t="s">
        <v>136</v>
      </c>
      <c r="I65" s="44" t="s">
        <v>169</v>
      </c>
      <c r="J65" s="45">
        <v>94400</v>
      </c>
      <c r="K65" s="45">
        <v>94400</v>
      </c>
      <c r="L65" s="47">
        <v>4761.06</v>
      </c>
      <c r="M65" s="65">
        <f t="shared" si="3"/>
        <v>0.05043495762711865</v>
      </c>
      <c r="N65" s="45">
        <f>K65-26450</f>
        <v>67950</v>
      </c>
      <c r="O65" s="45">
        <v>136150</v>
      </c>
      <c r="P65" s="45"/>
      <c r="Q65" s="45">
        <v>0</v>
      </c>
      <c r="S65" s="8">
        <v>-36070</v>
      </c>
    </row>
    <row r="66" spans="1:17" ht="15.75">
      <c r="A66" s="24" t="s">
        <v>84</v>
      </c>
      <c r="B66" s="25" t="s">
        <v>86</v>
      </c>
      <c r="C66" s="25"/>
      <c r="D66" s="25"/>
      <c r="E66" s="25"/>
      <c r="F66" s="25"/>
      <c r="G66" s="25"/>
      <c r="H66" s="25"/>
      <c r="I66" s="25" t="s">
        <v>162</v>
      </c>
      <c r="J66" s="26">
        <f>SUM(J64:J65)</f>
        <v>95424</v>
      </c>
      <c r="K66" s="26">
        <f>SUM(K64:K65)</f>
        <v>95424</v>
      </c>
      <c r="L66" s="66">
        <f>SUM(L64:L65)</f>
        <v>5784.97</v>
      </c>
      <c r="M66" s="72">
        <f t="shared" si="3"/>
        <v>0.06062384725016767</v>
      </c>
      <c r="N66" s="26">
        <f>SUM(N63:N65)</f>
        <v>67950</v>
      </c>
      <c r="O66" s="26">
        <f>SUM(O63:O65)</f>
        <v>136150</v>
      </c>
      <c r="P66" s="26">
        <f>SUM(P63:P65)</f>
        <v>0</v>
      </c>
      <c r="Q66" s="26">
        <f>SUM(Q63:Q65)</f>
        <v>0</v>
      </c>
    </row>
    <row r="67" spans="1:17" ht="15.75" hidden="1">
      <c r="A67" s="20" t="s">
        <v>86</v>
      </c>
      <c r="B67" s="12" t="s">
        <v>34</v>
      </c>
      <c r="C67" s="12" t="s">
        <v>48</v>
      </c>
      <c r="D67" s="12" t="s">
        <v>41</v>
      </c>
      <c r="E67" s="12"/>
      <c r="F67" s="12"/>
      <c r="G67" s="12"/>
      <c r="H67" s="12" t="s">
        <v>111</v>
      </c>
      <c r="I67" s="12" t="s">
        <v>138</v>
      </c>
      <c r="J67" s="21">
        <v>0</v>
      </c>
      <c r="K67" s="21"/>
      <c r="L67" s="22"/>
      <c r="M67" s="65" t="e">
        <f t="shared" si="3"/>
        <v>#DIV/0!</v>
      </c>
      <c r="N67" s="21">
        <v>0</v>
      </c>
      <c r="O67" s="21">
        <v>0</v>
      </c>
      <c r="P67" s="21">
        <v>0</v>
      </c>
      <c r="Q67" s="21">
        <v>0</v>
      </c>
    </row>
    <row r="68" spans="1:17" ht="15.75">
      <c r="A68" s="33"/>
      <c r="B68" s="34"/>
      <c r="C68" s="34"/>
      <c r="D68" s="34"/>
      <c r="E68" s="34"/>
      <c r="F68" s="34"/>
      <c r="G68" s="34"/>
      <c r="H68" s="34"/>
      <c r="I68" s="4" t="s">
        <v>163</v>
      </c>
      <c r="J68" s="35">
        <f aca="true" t="shared" si="4" ref="J68:Q68">SUM(J66:J67)</f>
        <v>95424</v>
      </c>
      <c r="K68" s="35">
        <f t="shared" si="4"/>
        <v>95424</v>
      </c>
      <c r="L68" s="36">
        <f t="shared" si="4"/>
        <v>5784.97</v>
      </c>
      <c r="M68" s="71">
        <f t="shared" si="3"/>
        <v>0.06062384725016767</v>
      </c>
      <c r="N68" s="35">
        <f t="shared" si="4"/>
        <v>67950</v>
      </c>
      <c r="O68" s="35">
        <f t="shared" si="4"/>
        <v>136150</v>
      </c>
      <c r="P68" s="35">
        <f t="shared" si="4"/>
        <v>0</v>
      </c>
      <c r="Q68" s="35">
        <f t="shared" si="4"/>
        <v>0</v>
      </c>
    </row>
    <row r="69" spans="1:17" ht="15.75" customHeight="1">
      <c r="A69" s="144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6"/>
      <c r="Q69" s="8"/>
    </row>
    <row r="70" spans="1:19" ht="15.75">
      <c r="A70" s="61"/>
      <c r="B70" s="62"/>
      <c r="C70" s="62"/>
      <c r="D70" s="62"/>
      <c r="E70" s="62"/>
      <c r="F70" s="62"/>
      <c r="G70" s="62"/>
      <c r="H70" s="62"/>
      <c r="I70" s="59" t="s">
        <v>167</v>
      </c>
      <c r="J70" s="60">
        <f>J12+J43+J62+J68</f>
        <v>590444</v>
      </c>
      <c r="K70" s="60">
        <f>K12+K43+K62+K68</f>
        <v>591769</v>
      </c>
      <c r="L70" s="68">
        <f>L12+L43+L62+L68</f>
        <v>409335.97000000003</v>
      </c>
      <c r="M70" s="70">
        <f>L70/K70</f>
        <v>0.6917158046467456</v>
      </c>
      <c r="N70" s="60">
        <f>N12+N43+N62+N68</f>
        <v>65060</v>
      </c>
      <c r="O70" s="60">
        <f>O12+O43+O62+O68</f>
        <v>758713</v>
      </c>
      <c r="P70" s="60">
        <f>P12+P43+P62+P68</f>
        <v>485780</v>
      </c>
      <c r="Q70" s="60">
        <f>Q12+Q43+Q62+Q68</f>
        <v>485780</v>
      </c>
      <c r="S70" s="8">
        <f>SUM(S1:S69)</f>
        <v>-31270</v>
      </c>
    </row>
    <row r="71" ht="15.75">
      <c r="S71" s="37">
        <f>O70+S70+30000</f>
        <v>757443</v>
      </c>
    </row>
    <row r="72" ht="99" customHeight="1">
      <c r="N72" s="37">
        <v>579829</v>
      </c>
    </row>
    <row r="73" spans="1:17" ht="15.75">
      <c r="A73" s="147" t="s">
        <v>189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8"/>
    </row>
    <row r="74" spans="1:17" ht="15.75">
      <c r="A74" s="7"/>
      <c r="B74" s="7"/>
      <c r="C74" s="7"/>
      <c r="D74" s="7"/>
      <c r="J74" s="63"/>
      <c r="K74" s="9"/>
      <c r="L74" s="9"/>
      <c r="M74" s="9"/>
      <c r="N74" s="63"/>
      <c r="O74" s="63"/>
      <c r="P74" s="63"/>
      <c r="Q74" s="63"/>
    </row>
    <row r="75" spans="1:17" ht="15.75">
      <c r="A75" s="10">
        <v>1</v>
      </c>
      <c r="B75" s="11"/>
      <c r="C75" s="11"/>
      <c r="D75" s="11"/>
      <c r="E75" s="11"/>
      <c r="H75" s="11"/>
      <c r="I75" s="12" t="s">
        <v>147</v>
      </c>
      <c r="J75" s="21">
        <f>J12</f>
        <v>461668</v>
      </c>
      <c r="K75" s="21">
        <f aca="true" t="shared" si="5" ref="K75:P75">K12</f>
        <v>456243</v>
      </c>
      <c r="L75" s="22">
        <f t="shared" si="5"/>
        <v>349938.62000000005</v>
      </c>
      <c r="M75" s="65">
        <f aca="true" t="shared" si="6" ref="M75:M82">L75/K75</f>
        <v>0.7670005238436536</v>
      </c>
      <c r="N75" s="21"/>
      <c r="O75" s="21">
        <f t="shared" si="5"/>
        <v>502460</v>
      </c>
      <c r="P75" s="21">
        <f t="shared" si="5"/>
        <v>461560</v>
      </c>
      <c r="Q75" s="21">
        <f>Q12</f>
        <v>461560</v>
      </c>
    </row>
    <row r="76" spans="1:17" ht="15.75">
      <c r="A76" s="10" t="s">
        <v>38</v>
      </c>
      <c r="B76" s="11" t="s">
        <v>34</v>
      </c>
      <c r="C76" s="11"/>
      <c r="D76" s="11"/>
      <c r="E76" s="11"/>
      <c r="H76" s="11"/>
      <c r="I76" s="12" t="s">
        <v>149</v>
      </c>
      <c r="J76" s="21">
        <f>J19</f>
        <v>8400</v>
      </c>
      <c r="K76" s="21">
        <f aca="true" t="shared" si="7" ref="K76:P76">K19</f>
        <v>10900</v>
      </c>
      <c r="L76" s="39">
        <f t="shared" si="7"/>
        <v>11051.9</v>
      </c>
      <c r="M76" s="65">
        <f t="shared" si="6"/>
        <v>1.0139357798165138</v>
      </c>
      <c r="N76" s="21"/>
      <c r="O76" s="21">
        <f t="shared" si="7"/>
        <v>7100</v>
      </c>
      <c r="P76" s="21">
        <f t="shared" si="7"/>
        <v>7150</v>
      </c>
      <c r="Q76" s="21">
        <f>Q19</f>
        <v>7150</v>
      </c>
    </row>
    <row r="77" spans="1:17" ht="15.75">
      <c r="A77" s="10" t="s">
        <v>38</v>
      </c>
      <c r="B77" s="11" t="s">
        <v>38</v>
      </c>
      <c r="C77" s="11"/>
      <c r="D77" s="11"/>
      <c r="E77" s="11"/>
      <c r="H77" s="11"/>
      <c r="I77" s="12" t="s">
        <v>151</v>
      </c>
      <c r="J77" s="21">
        <f>J27</f>
        <v>7750</v>
      </c>
      <c r="K77" s="21">
        <f aca="true" t="shared" si="8" ref="K77:P77">K27</f>
        <v>9000</v>
      </c>
      <c r="L77" s="39">
        <f t="shared" si="8"/>
        <v>17807.059999999998</v>
      </c>
      <c r="M77" s="65">
        <f t="shared" si="6"/>
        <v>1.978562222222222</v>
      </c>
      <c r="N77" s="21"/>
      <c r="O77" s="21">
        <f t="shared" si="8"/>
        <v>7250</v>
      </c>
      <c r="P77" s="21">
        <f t="shared" si="8"/>
        <v>7250</v>
      </c>
      <c r="Q77" s="21">
        <f>Q27</f>
        <v>7250</v>
      </c>
    </row>
    <row r="78" spans="1:17" ht="15.75">
      <c r="A78" s="10" t="s">
        <v>38</v>
      </c>
      <c r="B78" s="11" t="s">
        <v>84</v>
      </c>
      <c r="C78" s="11"/>
      <c r="D78" s="11"/>
      <c r="E78" s="11"/>
      <c r="H78" s="11"/>
      <c r="I78" s="12" t="s">
        <v>153</v>
      </c>
      <c r="J78" s="21">
        <f>J34</f>
        <v>150</v>
      </c>
      <c r="K78" s="21">
        <f aca="true" t="shared" si="9" ref="K78:P78">K34</f>
        <v>150</v>
      </c>
      <c r="L78" s="39">
        <f t="shared" si="9"/>
        <v>137.12</v>
      </c>
      <c r="M78" s="65">
        <f t="shared" si="6"/>
        <v>0.9141333333333334</v>
      </c>
      <c r="N78" s="21"/>
      <c r="O78" s="21">
        <f t="shared" si="9"/>
        <v>150</v>
      </c>
      <c r="P78" s="21">
        <f t="shared" si="9"/>
        <v>150</v>
      </c>
      <c r="Q78" s="21">
        <f>Q34</f>
        <v>150</v>
      </c>
    </row>
    <row r="79" spans="1:17" ht="15.75">
      <c r="A79" s="10" t="s">
        <v>38</v>
      </c>
      <c r="B79" s="11" t="s">
        <v>100</v>
      </c>
      <c r="C79" s="11"/>
      <c r="D79" s="11"/>
      <c r="E79" s="11"/>
      <c r="H79" s="11"/>
      <c r="I79" s="12" t="s">
        <v>154</v>
      </c>
      <c r="J79" s="21">
        <f>J42</f>
        <v>4370</v>
      </c>
      <c r="K79" s="21">
        <f aca="true" t="shared" si="10" ref="K79:P79">K42</f>
        <v>7370</v>
      </c>
      <c r="L79" s="39">
        <f t="shared" si="10"/>
        <v>12665.689999999999</v>
      </c>
      <c r="M79" s="65">
        <f t="shared" si="6"/>
        <v>1.7185468113975575</v>
      </c>
      <c r="N79" s="21"/>
      <c r="O79" s="21">
        <f t="shared" si="10"/>
        <v>6700</v>
      </c>
      <c r="P79" s="21">
        <f t="shared" si="10"/>
        <v>3900</v>
      </c>
      <c r="Q79" s="21">
        <f>Q42</f>
        <v>3900</v>
      </c>
    </row>
    <row r="80" spans="1:17" ht="15.75">
      <c r="A80" s="10" t="s">
        <v>48</v>
      </c>
      <c r="B80" s="11"/>
      <c r="C80" s="11"/>
      <c r="D80" s="11"/>
      <c r="E80" s="11"/>
      <c r="H80" s="11"/>
      <c r="I80" s="12" t="s">
        <v>159</v>
      </c>
      <c r="J80" s="21">
        <f>J58</f>
        <v>5761</v>
      </c>
      <c r="K80" s="21">
        <f aca="true" t="shared" si="11" ref="K80:P80">K58</f>
        <v>5761</v>
      </c>
      <c r="L80" s="39">
        <f t="shared" si="11"/>
        <v>5650.9</v>
      </c>
      <c r="M80" s="65">
        <f t="shared" si="6"/>
        <v>0.9808887345946884</v>
      </c>
      <c r="N80" s="21"/>
      <c r="O80" s="21">
        <f t="shared" si="11"/>
        <v>44323</v>
      </c>
      <c r="P80" s="21">
        <f t="shared" si="11"/>
        <v>4770</v>
      </c>
      <c r="Q80" s="21">
        <f>Q58</f>
        <v>4770</v>
      </c>
    </row>
    <row r="81" spans="1:17" ht="15.75" hidden="1">
      <c r="A81" s="10" t="s">
        <v>84</v>
      </c>
      <c r="B81" s="11" t="s">
        <v>86</v>
      </c>
      <c r="C81" s="12"/>
      <c r="D81" s="12"/>
      <c r="E81" s="12"/>
      <c r="F81" s="12"/>
      <c r="G81" s="12"/>
      <c r="H81" s="12"/>
      <c r="I81" s="12" t="s">
        <v>162</v>
      </c>
      <c r="J81" s="21">
        <f>J64</f>
        <v>1024</v>
      </c>
      <c r="K81" s="21">
        <f>K64</f>
        <v>1024</v>
      </c>
      <c r="L81" s="22">
        <f>L64</f>
        <v>1023.91</v>
      </c>
      <c r="M81" s="65">
        <f t="shared" si="6"/>
        <v>0.999912109375</v>
      </c>
      <c r="N81" s="21"/>
      <c r="O81" s="21">
        <f>O64</f>
        <v>0</v>
      </c>
      <c r="P81" s="21">
        <f>P64</f>
        <v>0</v>
      </c>
      <c r="Q81" s="21">
        <f>Q64</f>
        <v>0</v>
      </c>
    </row>
    <row r="82" spans="1:17" ht="15.75">
      <c r="A82" s="48"/>
      <c r="B82" s="49"/>
      <c r="C82" s="50"/>
      <c r="D82" s="50"/>
      <c r="E82" s="50"/>
      <c r="F82" s="51"/>
      <c r="G82" s="51"/>
      <c r="H82" s="50"/>
      <c r="I82" s="52" t="s">
        <v>164</v>
      </c>
      <c r="J82" s="53">
        <f>SUM(J75:J81)</f>
        <v>489123</v>
      </c>
      <c r="K82" s="53">
        <f aca="true" t="shared" si="12" ref="K82:P82">SUM(K75:K81)</f>
        <v>490448</v>
      </c>
      <c r="L82" s="54">
        <f t="shared" si="12"/>
        <v>398275.20000000007</v>
      </c>
      <c r="M82" s="71">
        <f t="shared" si="6"/>
        <v>0.8120640720321014</v>
      </c>
      <c r="N82" s="53">
        <f>SUM(N75:N81)</f>
        <v>0</v>
      </c>
      <c r="O82" s="53">
        <f t="shared" si="12"/>
        <v>567983</v>
      </c>
      <c r="P82" s="53">
        <f t="shared" si="12"/>
        <v>484780</v>
      </c>
      <c r="Q82" s="53">
        <f>SUM(Q75:Q81)</f>
        <v>484780</v>
      </c>
    </row>
    <row r="83" spans="1:17" ht="15.75">
      <c r="A83" s="136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8"/>
      <c r="Q83" s="8"/>
    </row>
    <row r="84" spans="1:17" ht="15.75">
      <c r="A84" s="42" t="s">
        <v>38</v>
      </c>
      <c r="B84" s="43" t="s">
        <v>48</v>
      </c>
      <c r="C84" s="43"/>
      <c r="D84" s="43"/>
      <c r="E84" s="43"/>
      <c r="H84" s="43"/>
      <c r="I84" s="44" t="s">
        <v>152</v>
      </c>
      <c r="J84" s="45">
        <f>J30</f>
        <v>2000</v>
      </c>
      <c r="K84" s="45">
        <f aca="true" t="shared" si="13" ref="K84:P84">K30</f>
        <v>2000</v>
      </c>
      <c r="L84" s="45">
        <f t="shared" si="13"/>
        <v>1379</v>
      </c>
      <c r="M84" s="65">
        <f>L84/K84</f>
        <v>0.6895</v>
      </c>
      <c r="N84" s="45"/>
      <c r="O84" s="45">
        <f t="shared" si="13"/>
        <v>1000</v>
      </c>
      <c r="P84" s="45">
        <f t="shared" si="13"/>
        <v>1000</v>
      </c>
      <c r="Q84" s="21">
        <f>Q30</f>
        <v>1000</v>
      </c>
    </row>
    <row r="85" spans="1:17" s="28" customFormat="1" ht="15.75">
      <c r="A85" s="40" t="s">
        <v>48</v>
      </c>
      <c r="B85" s="41" t="s">
        <v>38</v>
      </c>
      <c r="C85" s="27"/>
      <c r="D85" s="27"/>
      <c r="E85" s="27"/>
      <c r="F85" s="27"/>
      <c r="G85" s="27"/>
      <c r="H85" s="27"/>
      <c r="I85" s="27" t="s">
        <v>160</v>
      </c>
      <c r="J85" s="29">
        <f>J61</f>
        <v>4921</v>
      </c>
      <c r="K85" s="29">
        <f aca="true" t="shared" si="14" ref="K85:P85">K61</f>
        <v>4921</v>
      </c>
      <c r="L85" s="29">
        <f t="shared" si="14"/>
        <v>4920.71</v>
      </c>
      <c r="M85" s="65">
        <f>L85/K85</f>
        <v>0.9999410688884374</v>
      </c>
      <c r="N85" s="29"/>
      <c r="O85" s="29">
        <f t="shared" si="14"/>
        <v>53580</v>
      </c>
      <c r="P85" s="29">
        <f t="shared" si="14"/>
        <v>0</v>
      </c>
      <c r="Q85" s="29">
        <f>Q61</f>
        <v>0</v>
      </c>
    </row>
    <row r="86" spans="1:17" ht="15.75">
      <c r="A86" s="10">
        <v>4</v>
      </c>
      <c r="B86" s="11"/>
      <c r="C86" s="11"/>
      <c r="D86" s="11"/>
      <c r="E86" s="11"/>
      <c r="H86" s="11"/>
      <c r="I86" s="12" t="s">
        <v>165</v>
      </c>
      <c r="J86" s="21">
        <v>94400</v>
      </c>
      <c r="K86" s="21">
        <f>K63+K65</f>
        <v>94400</v>
      </c>
      <c r="L86" s="21">
        <f>L65</f>
        <v>4761.06</v>
      </c>
      <c r="M86" s="65">
        <f>L86/K86</f>
        <v>0.05043495762711865</v>
      </c>
      <c r="N86" s="21"/>
      <c r="O86" s="21">
        <f>O65</f>
        <v>136150</v>
      </c>
      <c r="P86" s="21">
        <f>P65</f>
        <v>0</v>
      </c>
      <c r="Q86" s="21">
        <v>0</v>
      </c>
    </row>
    <row r="87" spans="1:17" ht="15.75" hidden="1">
      <c r="A87" s="13">
        <v>5</v>
      </c>
      <c r="B87" s="14"/>
      <c r="C87" s="14"/>
      <c r="D87" s="14"/>
      <c r="E87" s="14"/>
      <c r="H87" s="14"/>
      <c r="I87" s="15" t="s">
        <v>166</v>
      </c>
      <c r="J87" s="21">
        <f>J67</f>
        <v>0</v>
      </c>
      <c r="K87" s="21">
        <f aca="true" t="shared" si="15" ref="K87:P87">K67</f>
        <v>0</v>
      </c>
      <c r="L87" s="21">
        <f t="shared" si="15"/>
        <v>0</v>
      </c>
      <c r="M87" s="65" t="e">
        <f>L87/K87</f>
        <v>#DIV/0!</v>
      </c>
      <c r="N87" s="21">
        <f t="shared" si="15"/>
        <v>0</v>
      </c>
      <c r="O87" s="21">
        <f t="shared" si="15"/>
        <v>0</v>
      </c>
      <c r="P87" s="21">
        <f t="shared" si="15"/>
        <v>0</v>
      </c>
      <c r="Q87" s="21">
        <f>Q67</f>
        <v>0</v>
      </c>
    </row>
    <row r="88" spans="1:17" ht="15.75">
      <c r="A88" s="55"/>
      <c r="B88" s="6"/>
      <c r="C88" s="56"/>
      <c r="D88" s="56"/>
      <c r="E88" s="56"/>
      <c r="F88" s="5"/>
      <c r="G88" s="5"/>
      <c r="H88" s="56"/>
      <c r="I88" s="5" t="s">
        <v>152</v>
      </c>
      <c r="J88" s="35">
        <f aca="true" t="shared" si="16" ref="J88:Q88">SUM(J84:J87)</f>
        <v>101321</v>
      </c>
      <c r="K88" s="35">
        <f t="shared" si="16"/>
        <v>101321</v>
      </c>
      <c r="L88" s="35">
        <f t="shared" si="16"/>
        <v>11060.77</v>
      </c>
      <c r="M88" s="71">
        <f>L88/K88</f>
        <v>0.10916562213164102</v>
      </c>
      <c r="N88" s="35">
        <f t="shared" si="16"/>
        <v>0</v>
      </c>
      <c r="O88" s="35">
        <f t="shared" si="16"/>
        <v>190730</v>
      </c>
      <c r="P88" s="35">
        <f t="shared" si="16"/>
        <v>1000</v>
      </c>
      <c r="Q88" s="35">
        <f t="shared" si="16"/>
        <v>1000</v>
      </c>
    </row>
    <row r="89" spans="1:17" ht="15.75">
      <c r="A89" s="139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1"/>
      <c r="Q89" s="8"/>
    </row>
    <row r="90" spans="1:17" ht="15.75">
      <c r="A90" s="57"/>
      <c r="B90" s="58"/>
      <c r="C90" s="58"/>
      <c r="D90" s="58"/>
      <c r="E90" s="58"/>
      <c r="F90" s="58"/>
      <c r="G90" s="58"/>
      <c r="H90" s="58"/>
      <c r="I90" s="59" t="s">
        <v>167</v>
      </c>
      <c r="J90" s="60">
        <f>J82+J88</f>
        <v>590444</v>
      </c>
      <c r="K90" s="60">
        <f>K82+K88</f>
        <v>591769</v>
      </c>
      <c r="L90" s="68">
        <f>L82+L88</f>
        <v>409335.9700000001</v>
      </c>
      <c r="M90" s="70">
        <f>L90/K90</f>
        <v>0.6917158046467458</v>
      </c>
      <c r="N90" s="60">
        <f>N82+N88</f>
        <v>0</v>
      </c>
      <c r="O90" s="60">
        <f>O82+O88</f>
        <v>758713</v>
      </c>
      <c r="P90" s="60">
        <f>P82+P88</f>
        <v>485780</v>
      </c>
      <c r="Q90" s="60">
        <f>Q82+Q88</f>
        <v>485780</v>
      </c>
    </row>
  </sheetData>
  <sheetProtection/>
  <mergeCells count="8">
    <mergeCell ref="A83:P83"/>
    <mergeCell ref="A89:P89"/>
    <mergeCell ref="A1:P1"/>
    <mergeCell ref="A3:E3"/>
    <mergeCell ref="A69:P69"/>
    <mergeCell ref="A73:P73"/>
    <mergeCell ref="A13:P13"/>
    <mergeCell ref="A44:P44"/>
  </mergeCells>
  <printOptions/>
  <pageMargins left="0.62" right="0.28" top="0.54" bottom="0.3" header="0.36" footer="0.26"/>
  <pageSetup fitToHeight="2" fitToWidth="1" horizontalDpi="600" verticalDpi="600" orientation="portrait" paperSize="9" scale="74" r:id="rId1"/>
  <headerFooter alignWithMargins="0">
    <oddHeader>&amp;RPríjmy str. &amp;P z &amp;N</oddHeader>
  </headerFooter>
  <rowBreaks count="2" manualBreakCount="2">
    <brk id="44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0"/>
  <sheetViews>
    <sheetView tabSelected="1" zoomScale="115" zoomScaleNormal="115" zoomScalePageLayoutView="0" workbookViewId="0" topLeftCell="A117">
      <selection activeCell="AA115" sqref="AA115"/>
    </sheetView>
  </sheetViews>
  <sheetFormatPr defaultColWidth="9.140625" defaultRowHeight="12.75"/>
  <cols>
    <col min="1" max="1" width="5.140625" style="8" customWidth="1"/>
    <col min="2" max="4" width="3.421875" style="8" customWidth="1"/>
    <col min="5" max="5" width="4.8515625" style="8" customWidth="1"/>
    <col min="6" max="6" width="4.28125" style="8" customWidth="1"/>
    <col min="7" max="7" width="3.140625" style="8" customWidth="1"/>
    <col min="8" max="8" width="3.421875" style="8" hidden="1" customWidth="1"/>
    <col min="9" max="9" width="6.00390625" style="8" customWidth="1"/>
    <col min="10" max="10" width="56.8515625" style="8" customWidth="1"/>
    <col min="11" max="12" width="9.421875" style="37" hidden="1" customWidth="1"/>
    <col min="13" max="13" width="11.28125" style="38" hidden="1" customWidth="1"/>
    <col min="14" max="14" width="10.28125" style="38" hidden="1" customWidth="1"/>
    <col min="15" max="15" width="8.421875" style="37" hidden="1" customWidth="1"/>
    <col min="16" max="18" width="9.421875" style="37" hidden="1" customWidth="1"/>
    <col min="19" max="19" width="9.28125" style="37" customWidth="1"/>
    <col min="20" max="20" width="0.13671875" style="37" hidden="1" customWidth="1"/>
    <col min="21" max="21" width="9.421875" style="37" customWidth="1"/>
    <col min="22" max="22" width="10.00390625" style="100" hidden="1" customWidth="1"/>
    <col min="23" max="23" width="9.28125" style="37" bestFit="1" customWidth="1"/>
    <col min="24" max="24" width="10.140625" style="37" customWidth="1"/>
    <col min="25" max="27" width="9.421875" style="100" customWidth="1"/>
    <col min="28" max="28" width="9.421875" style="37" customWidth="1"/>
    <col min="29" max="29" width="9.140625" style="8" hidden="1" customWidth="1"/>
    <col min="30" max="30" width="14.57421875" style="8" hidden="1" customWidth="1"/>
    <col min="31" max="31" width="13.7109375" style="8" hidden="1" customWidth="1"/>
    <col min="32" max="16384" width="9.140625" style="8" customWidth="1"/>
  </cols>
  <sheetData>
    <row r="1" spans="2:28" ht="19.5">
      <c r="B1" s="142" t="s">
        <v>263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8"/>
      <c r="X1" s="8"/>
      <c r="Y1" s="110"/>
      <c r="Z1" s="110"/>
      <c r="AA1" s="110"/>
      <c r="AB1" s="8"/>
    </row>
    <row r="2" ht="16.5" customHeight="1"/>
    <row r="3" spans="1:32" ht="45.75" customHeight="1">
      <c r="A3" s="123" t="s">
        <v>268</v>
      </c>
      <c r="B3" s="143" t="s">
        <v>143</v>
      </c>
      <c r="C3" s="143"/>
      <c r="D3" s="143"/>
      <c r="E3" s="143"/>
      <c r="F3" s="143"/>
      <c r="G3" s="20"/>
      <c r="H3" s="8" t="s">
        <v>14</v>
      </c>
      <c r="I3" s="16" t="s">
        <v>144</v>
      </c>
      <c r="J3" s="17" t="s">
        <v>145</v>
      </c>
      <c r="K3" s="18" t="s">
        <v>174</v>
      </c>
      <c r="L3" s="19" t="s">
        <v>146</v>
      </c>
      <c r="M3" s="19" t="s">
        <v>175</v>
      </c>
      <c r="N3" s="74" t="s">
        <v>179</v>
      </c>
      <c r="O3" s="18" t="s">
        <v>180</v>
      </c>
      <c r="P3" s="18" t="s">
        <v>208</v>
      </c>
      <c r="Q3" s="18" t="s">
        <v>209</v>
      </c>
      <c r="R3" s="18" t="s">
        <v>215</v>
      </c>
      <c r="S3" s="18" t="s">
        <v>206</v>
      </c>
      <c r="T3" s="18" t="s">
        <v>217</v>
      </c>
      <c r="U3" s="18" t="s">
        <v>216</v>
      </c>
      <c r="V3" s="92" t="s">
        <v>142</v>
      </c>
      <c r="W3" s="18" t="s">
        <v>261</v>
      </c>
      <c r="X3" s="18" t="s">
        <v>222</v>
      </c>
      <c r="Y3" s="92" t="s">
        <v>264</v>
      </c>
      <c r="Z3" s="128" t="s">
        <v>269</v>
      </c>
      <c r="AA3" s="128" t="s">
        <v>271</v>
      </c>
      <c r="AB3" s="18" t="s">
        <v>265</v>
      </c>
      <c r="AF3" s="18" t="s">
        <v>266</v>
      </c>
    </row>
    <row r="4" spans="1:32" ht="15.75">
      <c r="A4" s="124">
        <v>1</v>
      </c>
      <c r="B4" s="20" t="s">
        <v>34</v>
      </c>
      <c r="C4" s="12" t="s">
        <v>34</v>
      </c>
      <c r="D4" s="12" t="s">
        <v>34</v>
      </c>
      <c r="E4" s="12" t="s">
        <v>35</v>
      </c>
      <c r="F4" s="12"/>
      <c r="G4" s="12"/>
      <c r="H4" s="12"/>
      <c r="I4" s="12" t="s">
        <v>36</v>
      </c>
      <c r="J4" s="12" t="s">
        <v>181</v>
      </c>
      <c r="K4" s="21">
        <f>450668-K5-K6-K7</f>
        <v>318538</v>
      </c>
      <c r="L4" s="21">
        <v>313113</v>
      </c>
      <c r="M4" s="22">
        <v>228261</v>
      </c>
      <c r="N4" s="65">
        <f aca="true" t="shared" si="0" ref="N4:N12">M4/L4</f>
        <v>0.7290051834321795</v>
      </c>
      <c r="O4" s="21">
        <v>-10000</v>
      </c>
      <c r="P4" s="21">
        <v>308034</v>
      </c>
      <c r="Q4" s="21">
        <v>298199</v>
      </c>
      <c r="R4" s="21">
        <v>328200</v>
      </c>
      <c r="S4" s="21">
        <v>298600</v>
      </c>
      <c r="T4" s="21">
        <v>285000</v>
      </c>
      <c r="U4" s="21">
        <v>294024</v>
      </c>
      <c r="V4" s="93">
        <v>298600</v>
      </c>
      <c r="W4" s="21">
        <f>296576+12428</f>
        <v>309004</v>
      </c>
      <c r="X4" s="21">
        <v>316966</v>
      </c>
      <c r="Y4" s="93">
        <v>310000</v>
      </c>
      <c r="Z4" s="93">
        <v>316000</v>
      </c>
      <c r="AA4" s="93">
        <v>316000</v>
      </c>
      <c r="AB4" s="21">
        <f>Y4</f>
        <v>310000</v>
      </c>
      <c r="AD4" s="8">
        <f>43623529*0.29/100</f>
        <v>126508.23409999999</v>
      </c>
      <c r="AE4" s="8">
        <f>43623529*0.27/100</f>
        <v>117783.5283</v>
      </c>
      <c r="AF4" s="21">
        <f>Y4</f>
        <v>310000</v>
      </c>
    </row>
    <row r="5" spans="1:32" ht="15.75">
      <c r="A5" s="124">
        <v>2</v>
      </c>
      <c r="B5" s="20" t="s">
        <v>34</v>
      </c>
      <c r="C5" s="12" t="s">
        <v>38</v>
      </c>
      <c r="D5" s="12" t="s">
        <v>34</v>
      </c>
      <c r="E5" s="12" t="s">
        <v>39</v>
      </c>
      <c r="F5" s="12"/>
      <c r="G5" s="12"/>
      <c r="H5" s="12"/>
      <c r="I5" s="12" t="s">
        <v>36</v>
      </c>
      <c r="J5" s="12" t="s">
        <v>40</v>
      </c>
      <c r="K5" s="21">
        <v>6000</v>
      </c>
      <c r="L5" s="21">
        <v>6000</v>
      </c>
      <c r="M5" s="22">
        <v>14428</v>
      </c>
      <c r="N5" s="65">
        <f t="shared" si="0"/>
        <v>2.4046666666666665</v>
      </c>
      <c r="O5" s="21">
        <v>9000</v>
      </c>
      <c r="P5" s="21">
        <v>5919</v>
      </c>
      <c r="Q5" s="21">
        <v>19589</v>
      </c>
      <c r="R5" s="21">
        <v>19400</v>
      </c>
      <c r="S5" s="21">
        <v>20500</v>
      </c>
      <c r="T5" s="21">
        <v>20500</v>
      </c>
      <c r="U5" s="21">
        <v>21025</v>
      </c>
      <c r="V5" s="93">
        <v>20500</v>
      </c>
      <c r="W5" s="21">
        <v>21027</v>
      </c>
      <c r="X5" s="21">
        <v>23473</v>
      </c>
      <c r="Y5" s="93">
        <v>23000</v>
      </c>
      <c r="Z5" s="93">
        <v>23000</v>
      </c>
      <c r="AA5" s="93">
        <v>23000</v>
      </c>
      <c r="AB5" s="21">
        <f>Y5</f>
        <v>23000</v>
      </c>
      <c r="AD5" s="8">
        <f>297619*4/7</f>
        <v>170068</v>
      </c>
      <c r="AF5" s="21">
        <f>Y5</f>
        <v>23000</v>
      </c>
    </row>
    <row r="6" spans="1:32" ht="15.75">
      <c r="A6" s="124">
        <v>3</v>
      </c>
      <c r="B6" s="20" t="s">
        <v>34</v>
      </c>
      <c r="C6" s="12" t="s">
        <v>38</v>
      </c>
      <c r="D6" s="12" t="s">
        <v>34</v>
      </c>
      <c r="E6" s="12" t="s">
        <v>41</v>
      </c>
      <c r="F6" s="12"/>
      <c r="G6" s="12"/>
      <c r="H6" s="12"/>
      <c r="I6" s="12" t="s">
        <v>36</v>
      </c>
      <c r="J6" s="12" t="s">
        <v>42</v>
      </c>
      <c r="K6" s="21">
        <v>125000</v>
      </c>
      <c r="L6" s="21">
        <v>125000</v>
      </c>
      <c r="M6" s="22">
        <v>84181</v>
      </c>
      <c r="N6" s="65">
        <f t="shared" si="0"/>
        <v>0.673448</v>
      </c>
      <c r="O6" s="21">
        <v>-25000</v>
      </c>
      <c r="P6" s="21">
        <v>125834</v>
      </c>
      <c r="Q6" s="21">
        <v>127567</v>
      </c>
      <c r="R6" s="21">
        <v>126600</v>
      </c>
      <c r="S6" s="21">
        <v>147690</v>
      </c>
      <c r="T6" s="21">
        <v>147690</v>
      </c>
      <c r="U6" s="21">
        <v>146331</v>
      </c>
      <c r="V6" s="93">
        <v>147690</v>
      </c>
      <c r="W6" s="21">
        <v>146000</v>
      </c>
      <c r="X6" s="21">
        <v>152850</v>
      </c>
      <c r="Y6" s="93">
        <v>150000</v>
      </c>
      <c r="Z6" s="93">
        <v>150000</v>
      </c>
      <c r="AA6" s="93">
        <v>150000</v>
      </c>
      <c r="AB6" s="21">
        <f>Y6</f>
        <v>150000</v>
      </c>
      <c r="AD6" s="8">
        <f>SUM(AD4:AD5)</f>
        <v>296576.2341</v>
      </c>
      <c r="AE6" s="37">
        <f>U4-W4</f>
        <v>-14980</v>
      </c>
      <c r="AF6" s="21">
        <f>Y6</f>
        <v>150000</v>
      </c>
    </row>
    <row r="7" spans="1:32" ht="15.75">
      <c r="A7" s="124">
        <v>4</v>
      </c>
      <c r="B7" s="20" t="s">
        <v>34</v>
      </c>
      <c r="C7" s="12" t="s">
        <v>38</v>
      </c>
      <c r="D7" s="12" t="s">
        <v>34</v>
      </c>
      <c r="E7" s="12" t="s">
        <v>35</v>
      </c>
      <c r="F7" s="12"/>
      <c r="G7" s="12"/>
      <c r="H7" s="12"/>
      <c r="I7" s="12" t="s">
        <v>36</v>
      </c>
      <c r="J7" s="12" t="s">
        <v>43</v>
      </c>
      <c r="K7" s="21">
        <v>1130</v>
      </c>
      <c r="L7" s="21">
        <v>1130</v>
      </c>
      <c r="M7" s="22">
        <v>15826</v>
      </c>
      <c r="N7" s="65">
        <f t="shared" si="0"/>
        <v>14.005309734513274</v>
      </c>
      <c r="O7" s="21">
        <v>15000</v>
      </c>
      <c r="P7" s="21">
        <v>1129</v>
      </c>
      <c r="Q7" s="21">
        <v>16783</v>
      </c>
      <c r="R7" s="21">
        <v>16700</v>
      </c>
      <c r="S7" s="21">
        <v>19405</v>
      </c>
      <c r="T7" s="21">
        <v>19405</v>
      </c>
      <c r="U7" s="21">
        <v>20683</v>
      </c>
      <c r="V7" s="93">
        <v>19405</v>
      </c>
      <c r="W7" s="21">
        <v>20600</v>
      </c>
      <c r="X7" s="21">
        <v>21379</v>
      </c>
      <c r="Y7" s="93">
        <v>20000</v>
      </c>
      <c r="Z7" s="93">
        <v>20000</v>
      </c>
      <c r="AA7" s="93">
        <v>20000</v>
      </c>
      <c r="AB7" s="21">
        <f>Y7</f>
        <v>20000</v>
      </c>
      <c r="AF7" s="21">
        <f>Y7</f>
        <v>20000</v>
      </c>
    </row>
    <row r="8" spans="1:32" s="107" customFormat="1" ht="15.75">
      <c r="A8" s="124">
        <v>5</v>
      </c>
      <c r="B8" s="103"/>
      <c r="C8" s="23"/>
      <c r="D8" s="23"/>
      <c r="E8" s="23"/>
      <c r="F8" s="23"/>
      <c r="G8" s="23"/>
      <c r="H8" s="23"/>
      <c r="I8" s="23"/>
      <c r="J8" s="23" t="s">
        <v>148</v>
      </c>
      <c r="K8" s="104">
        <f>SUM(K4:K7)</f>
        <v>450668</v>
      </c>
      <c r="L8" s="104">
        <f>SUM(L4:L7)</f>
        <v>445243</v>
      </c>
      <c r="M8" s="105">
        <f>SUM(M4:M7)</f>
        <v>342696</v>
      </c>
      <c r="N8" s="109">
        <f t="shared" si="0"/>
        <v>0.7696830719404909</v>
      </c>
      <c r="O8" s="104">
        <f aca="true" t="shared" si="1" ref="O8:AB8">SUM(O4:O7)</f>
        <v>-11000</v>
      </c>
      <c r="P8" s="104">
        <f t="shared" si="1"/>
        <v>440916</v>
      </c>
      <c r="Q8" s="104">
        <f>SUM(Q4:Q7)</f>
        <v>462138</v>
      </c>
      <c r="R8" s="104">
        <f t="shared" si="1"/>
        <v>490900</v>
      </c>
      <c r="S8" s="104">
        <f t="shared" si="1"/>
        <v>486195</v>
      </c>
      <c r="T8" s="104">
        <f t="shared" si="1"/>
        <v>472595</v>
      </c>
      <c r="U8" s="104">
        <f t="shared" si="1"/>
        <v>482063</v>
      </c>
      <c r="V8" s="106">
        <f t="shared" si="1"/>
        <v>486195</v>
      </c>
      <c r="W8" s="104">
        <f t="shared" si="1"/>
        <v>496631</v>
      </c>
      <c r="X8" s="104">
        <f t="shared" si="1"/>
        <v>514668</v>
      </c>
      <c r="Y8" s="106">
        <f t="shared" si="1"/>
        <v>503000</v>
      </c>
      <c r="Z8" s="106">
        <f>SUM(Z4:Z7)</f>
        <v>509000</v>
      </c>
      <c r="AA8" s="106">
        <f>SUM(AA4:AA7)</f>
        <v>509000</v>
      </c>
      <c r="AB8" s="104">
        <f t="shared" si="1"/>
        <v>503000</v>
      </c>
      <c r="AD8" s="107">
        <f>2083336/7</f>
        <v>297619.4285714286</v>
      </c>
      <c r="AF8" s="104">
        <f>SUM(AF4:AF7)</f>
        <v>503000</v>
      </c>
    </row>
    <row r="9" spans="1:32" ht="15.75">
      <c r="A9" s="124">
        <v>6</v>
      </c>
      <c r="B9" s="20" t="s">
        <v>34</v>
      </c>
      <c r="C9" s="12" t="s">
        <v>48</v>
      </c>
      <c r="D9" s="12" t="s">
        <v>48</v>
      </c>
      <c r="E9" s="12" t="s">
        <v>39</v>
      </c>
      <c r="F9" s="12"/>
      <c r="G9" s="12"/>
      <c r="H9" s="12"/>
      <c r="I9" s="12" t="s">
        <v>36</v>
      </c>
      <c r="J9" s="12" t="s">
        <v>49</v>
      </c>
      <c r="K9" s="21">
        <v>2000</v>
      </c>
      <c r="L9" s="21">
        <v>2000</v>
      </c>
      <c r="M9" s="22">
        <v>1976.84</v>
      </c>
      <c r="N9" s="65">
        <f t="shared" si="0"/>
        <v>0.98842</v>
      </c>
      <c r="O9" s="21"/>
      <c r="P9" s="21">
        <v>2378.24</v>
      </c>
      <c r="Q9" s="21">
        <v>1976.67</v>
      </c>
      <c r="R9" s="21">
        <v>2560</v>
      </c>
      <c r="S9" s="21">
        <v>2627.3</v>
      </c>
      <c r="T9" s="21">
        <v>2644</v>
      </c>
      <c r="U9" s="21">
        <v>2644.9</v>
      </c>
      <c r="V9" s="93">
        <v>2560</v>
      </c>
      <c r="W9" s="21">
        <v>2600</v>
      </c>
      <c r="X9" s="21">
        <v>2673.69</v>
      </c>
      <c r="Y9" s="93">
        <v>2600</v>
      </c>
      <c r="Z9" s="93">
        <v>2600</v>
      </c>
      <c r="AA9" s="93">
        <v>2600</v>
      </c>
      <c r="AB9" s="21">
        <f>Y9</f>
        <v>2600</v>
      </c>
      <c r="AF9" s="21">
        <f>Y9</f>
        <v>2600</v>
      </c>
    </row>
    <row r="10" spans="1:32" ht="15.75">
      <c r="A10" s="124">
        <v>7</v>
      </c>
      <c r="B10" s="20" t="s">
        <v>34</v>
      </c>
      <c r="C10" s="12" t="s">
        <v>48</v>
      </c>
      <c r="D10" s="12" t="s">
        <v>48</v>
      </c>
      <c r="E10" s="12" t="s">
        <v>50</v>
      </c>
      <c r="F10" s="12"/>
      <c r="G10" s="12"/>
      <c r="H10" s="12"/>
      <c r="I10" s="12" t="s">
        <v>36</v>
      </c>
      <c r="J10" s="12" t="s">
        <v>51</v>
      </c>
      <c r="K10" s="21">
        <v>3000</v>
      </c>
      <c r="L10" s="21">
        <v>3000</v>
      </c>
      <c r="M10" s="22">
        <v>1065.78</v>
      </c>
      <c r="N10" s="65">
        <f t="shared" si="0"/>
        <v>0.35525999999999996</v>
      </c>
      <c r="O10" s="21">
        <v>-1600</v>
      </c>
      <c r="P10" s="21">
        <v>7283.73</v>
      </c>
      <c r="Q10" s="21">
        <v>4872.38</v>
      </c>
      <c r="R10" s="21">
        <v>7800</v>
      </c>
      <c r="S10" s="21">
        <v>24369.8</v>
      </c>
      <c r="T10" s="21">
        <v>700</v>
      </c>
      <c r="U10" s="21">
        <v>1355.2</v>
      </c>
      <c r="V10" s="93">
        <v>3000</v>
      </c>
      <c r="W10" s="21">
        <v>1000</v>
      </c>
      <c r="X10" s="21">
        <v>7952.6</v>
      </c>
      <c r="Y10" s="93">
        <v>2000</v>
      </c>
      <c r="Z10" s="93">
        <v>2000</v>
      </c>
      <c r="AA10" s="93">
        <v>2000</v>
      </c>
      <c r="AB10" s="21">
        <f>Y10</f>
        <v>2000</v>
      </c>
      <c r="AD10" s="8">
        <f>132327533*32/100</f>
        <v>42344810.56</v>
      </c>
      <c r="AF10" s="21">
        <f>Y10</f>
        <v>2000</v>
      </c>
    </row>
    <row r="11" spans="1:32" ht="15.75">
      <c r="A11" s="124">
        <v>8</v>
      </c>
      <c r="B11" s="20" t="s">
        <v>34</v>
      </c>
      <c r="C11" s="12" t="s">
        <v>48</v>
      </c>
      <c r="D11" s="12" t="s">
        <v>48</v>
      </c>
      <c r="E11" s="12" t="s">
        <v>52</v>
      </c>
      <c r="F11" s="12"/>
      <c r="G11" s="12"/>
      <c r="H11" s="12"/>
      <c r="I11" s="12" t="s">
        <v>36</v>
      </c>
      <c r="J11" s="12" t="s">
        <v>53</v>
      </c>
      <c r="K11" s="21">
        <v>6000</v>
      </c>
      <c r="L11" s="21">
        <v>6000</v>
      </c>
      <c r="M11" s="22">
        <v>4200</v>
      </c>
      <c r="N11" s="65">
        <f t="shared" si="0"/>
        <v>0.7</v>
      </c>
      <c r="O11" s="21">
        <v>-1000</v>
      </c>
      <c r="P11" s="21">
        <v>6604.02</v>
      </c>
      <c r="Q11" s="21">
        <v>6728</v>
      </c>
      <c r="R11" s="21">
        <v>6000</v>
      </c>
      <c r="S11" s="21">
        <v>6673</v>
      </c>
      <c r="T11" s="21">
        <v>6500</v>
      </c>
      <c r="U11" s="21">
        <v>7146</v>
      </c>
      <c r="V11" s="93">
        <v>6500</v>
      </c>
      <c r="W11" s="21">
        <v>6500</v>
      </c>
      <c r="X11" s="21">
        <v>7354</v>
      </c>
      <c r="Y11" s="93">
        <v>7100</v>
      </c>
      <c r="Z11" s="93">
        <v>7100</v>
      </c>
      <c r="AA11" s="93">
        <v>7100</v>
      </c>
      <c r="AB11" s="21">
        <f>Y11</f>
        <v>7100</v>
      </c>
      <c r="AD11" s="8">
        <f>AD10*0.29/100</f>
        <v>122799.950624</v>
      </c>
      <c r="AF11" s="21">
        <f>Y11</f>
        <v>7100</v>
      </c>
    </row>
    <row r="12" spans="1:32" ht="15.75">
      <c r="A12" s="125">
        <v>9</v>
      </c>
      <c r="B12" s="24" t="s">
        <v>34</v>
      </c>
      <c r="C12" s="25"/>
      <c r="D12" s="25"/>
      <c r="E12" s="25"/>
      <c r="F12" s="25"/>
      <c r="G12" s="25"/>
      <c r="H12" s="25"/>
      <c r="I12" s="25"/>
      <c r="J12" s="3" t="s">
        <v>147</v>
      </c>
      <c r="K12" s="26">
        <f>SUM(K8:K11)</f>
        <v>461668</v>
      </c>
      <c r="L12" s="26">
        <f>SUM(L8:L11)</f>
        <v>456243</v>
      </c>
      <c r="M12" s="66">
        <f>SUM(M8:M11)</f>
        <v>349938.62000000005</v>
      </c>
      <c r="N12" s="72">
        <f t="shared" si="0"/>
        <v>0.7670005238436536</v>
      </c>
      <c r="O12" s="26">
        <f aca="true" t="shared" si="2" ref="O12:AB12">SUM(O8:O11)</f>
        <v>-13600</v>
      </c>
      <c r="P12" s="26">
        <f t="shared" si="2"/>
        <v>457181.99</v>
      </c>
      <c r="Q12" s="26">
        <f>SUM(Q8:Q11)</f>
        <v>475715.05</v>
      </c>
      <c r="R12" s="26">
        <f t="shared" si="2"/>
        <v>507260</v>
      </c>
      <c r="S12" s="26">
        <f>SUM(S8:S11)</f>
        <v>519865.1</v>
      </c>
      <c r="T12" s="26">
        <f t="shared" si="2"/>
        <v>482439</v>
      </c>
      <c r="U12" s="26">
        <f t="shared" si="2"/>
        <v>493209.10000000003</v>
      </c>
      <c r="V12" s="94">
        <f t="shared" si="2"/>
        <v>498255</v>
      </c>
      <c r="W12" s="26">
        <f>SUM(W8:W11)</f>
        <v>506731</v>
      </c>
      <c r="X12" s="26">
        <f t="shared" si="2"/>
        <v>532648.29</v>
      </c>
      <c r="Y12" s="94">
        <f t="shared" si="2"/>
        <v>514700</v>
      </c>
      <c r="Z12" s="94">
        <f>SUM(Z8:Z11)</f>
        <v>520700</v>
      </c>
      <c r="AA12" s="94">
        <f>SUM(AA8:AA11)</f>
        <v>520700</v>
      </c>
      <c r="AB12" s="26">
        <f t="shared" si="2"/>
        <v>514700</v>
      </c>
      <c r="AF12" s="26">
        <f>SUM(AF8:AF11)</f>
        <v>514700</v>
      </c>
    </row>
    <row r="13" spans="1:31" s="28" customFormat="1" ht="15.75">
      <c r="A13" s="124">
        <v>10</v>
      </c>
      <c r="B13" s="144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6"/>
      <c r="Y13" s="111"/>
      <c r="Z13" s="111"/>
      <c r="AA13" s="111"/>
      <c r="AE13" s="28">
        <v>80646</v>
      </c>
    </row>
    <row r="14" spans="1:32" ht="15.75">
      <c r="A14" s="124">
        <v>11</v>
      </c>
      <c r="B14" s="20" t="s">
        <v>38</v>
      </c>
      <c r="C14" s="12" t="s">
        <v>34</v>
      </c>
      <c r="D14" s="12" t="s">
        <v>38</v>
      </c>
      <c r="E14" s="12" t="s">
        <v>41</v>
      </c>
      <c r="F14" s="12"/>
      <c r="G14" s="12"/>
      <c r="H14" s="12"/>
      <c r="I14" s="12" t="s">
        <v>36</v>
      </c>
      <c r="J14" s="12" t="s">
        <v>56</v>
      </c>
      <c r="K14" s="21">
        <v>3000</v>
      </c>
      <c r="L14" s="21">
        <v>5500</v>
      </c>
      <c r="M14" s="22">
        <v>6221.04</v>
      </c>
      <c r="N14" s="65">
        <f aca="true" t="shared" si="3" ref="N14:N21">M14/L14</f>
        <v>1.1310981818181818</v>
      </c>
      <c r="O14" s="21">
        <v>2000</v>
      </c>
      <c r="P14" s="21">
        <v>3780.35</v>
      </c>
      <c r="Q14" s="21">
        <v>7320.54</v>
      </c>
      <c r="R14" s="21">
        <v>3500</v>
      </c>
      <c r="S14" s="21">
        <v>10985.8</v>
      </c>
      <c r="T14" s="21">
        <f>5300+300</f>
        <v>5600</v>
      </c>
      <c r="U14" s="21">
        <v>6750.43</v>
      </c>
      <c r="V14" s="93">
        <v>7000</v>
      </c>
      <c r="W14" s="21">
        <v>3500</v>
      </c>
      <c r="X14" s="21">
        <v>6839.09</v>
      </c>
      <c r="Y14" s="93">
        <v>6000</v>
      </c>
      <c r="Z14" s="93">
        <v>6000</v>
      </c>
      <c r="AA14" s="93">
        <v>6000</v>
      </c>
      <c r="AB14" s="21">
        <f>Y14</f>
        <v>6000</v>
      </c>
      <c r="AE14" s="8">
        <f>297619*3/7</f>
        <v>127551</v>
      </c>
      <c r="AF14" s="21">
        <f>Y14</f>
        <v>6000</v>
      </c>
    </row>
    <row r="15" spans="1:32" ht="15.75" customHeight="1">
      <c r="A15" s="124">
        <v>12</v>
      </c>
      <c r="B15" s="20" t="s">
        <v>38</v>
      </c>
      <c r="C15" s="12" t="s">
        <v>34</v>
      </c>
      <c r="D15" s="12" t="s">
        <v>38</v>
      </c>
      <c r="E15" s="12" t="s">
        <v>41</v>
      </c>
      <c r="F15" s="12" t="s">
        <v>57</v>
      </c>
      <c r="G15" s="12"/>
      <c r="H15" s="12"/>
      <c r="I15" s="12" t="s">
        <v>36</v>
      </c>
      <c r="J15" s="12" t="s">
        <v>58</v>
      </c>
      <c r="K15" s="21">
        <v>1400</v>
      </c>
      <c r="L15" s="21">
        <v>1400</v>
      </c>
      <c r="M15" s="22">
        <v>778.36</v>
      </c>
      <c r="N15" s="65">
        <f t="shared" si="3"/>
        <v>0.5559714285714286</v>
      </c>
      <c r="O15" s="21">
        <v>-600</v>
      </c>
      <c r="P15" s="21">
        <v>2562.5</v>
      </c>
      <c r="Q15" s="21">
        <v>789.45</v>
      </c>
      <c r="R15" s="21">
        <v>0</v>
      </c>
      <c r="S15" s="21">
        <v>887.66</v>
      </c>
      <c r="T15" s="21">
        <v>30</v>
      </c>
      <c r="U15" s="21">
        <v>16.69</v>
      </c>
      <c r="V15" s="93">
        <v>30</v>
      </c>
      <c r="W15" s="21">
        <v>20</v>
      </c>
      <c r="X15" s="21">
        <v>18.82</v>
      </c>
      <c r="Y15" s="93">
        <v>15</v>
      </c>
      <c r="Z15" s="93">
        <v>15</v>
      </c>
      <c r="AA15" s="93">
        <v>15</v>
      </c>
      <c r="AB15" s="21">
        <f>Y15</f>
        <v>15</v>
      </c>
      <c r="AD15" s="37">
        <f>SUM(U5:U7)</f>
        <v>188039</v>
      </c>
      <c r="AE15" s="8">
        <f>SUM(AE13:AE14)</f>
        <v>208197</v>
      </c>
      <c r="AF15" s="21">
        <f>Y15</f>
        <v>15</v>
      </c>
    </row>
    <row r="16" spans="1:32" ht="0.75" customHeight="1" hidden="1">
      <c r="A16" s="124">
        <v>13</v>
      </c>
      <c r="B16" s="20" t="s">
        <v>38</v>
      </c>
      <c r="C16" s="12" t="s">
        <v>34</v>
      </c>
      <c r="D16" s="12" t="s">
        <v>38</v>
      </c>
      <c r="E16" s="12" t="s">
        <v>41</v>
      </c>
      <c r="F16" s="12">
        <v>220</v>
      </c>
      <c r="G16" s="12"/>
      <c r="H16" s="12"/>
      <c r="I16" s="12" t="s">
        <v>36</v>
      </c>
      <c r="J16" s="12" t="s">
        <v>248</v>
      </c>
      <c r="K16" s="21"/>
      <c r="L16" s="21"/>
      <c r="M16" s="22"/>
      <c r="N16" s="65"/>
      <c r="O16" s="21"/>
      <c r="P16" s="21"/>
      <c r="Q16" s="21">
        <v>400</v>
      </c>
      <c r="R16" s="21"/>
      <c r="S16" s="21"/>
      <c r="T16" s="21"/>
      <c r="U16" s="21">
        <v>800</v>
      </c>
      <c r="V16" s="93"/>
      <c r="W16" s="21"/>
      <c r="X16" s="21"/>
      <c r="Y16" s="93">
        <v>0</v>
      </c>
      <c r="Z16" s="93">
        <v>0</v>
      </c>
      <c r="AA16" s="93">
        <v>0</v>
      </c>
      <c r="AB16" s="21"/>
      <c r="AD16" s="37"/>
      <c r="AF16" s="21"/>
    </row>
    <row r="17" spans="1:32" ht="15.75">
      <c r="A17" s="124">
        <v>14</v>
      </c>
      <c r="B17" s="20" t="s">
        <v>38</v>
      </c>
      <c r="C17" s="12" t="s">
        <v>34</v>
      </c>
      <c r="D17" s="12" t="s">
        <v>38</v>
      </c>
      <c r="E17" s="12" t="s">
        <v>35</v>
      </c>
      <c r="F17" s="12"/>
      <c r="G17" s="12"/>
      <c r="H17" s="12"/>
      <c r="I17" s="12" t="s">
        <v>36</v>
      </c>
      <c r="J17" s="12" t="s">
        <v>172</v>
      </c>
      <c r="K17" s="21">
        <v>0</v>
      </c>
      <c r="L17" s="21"/>
      <c r="M17" s="22"/>
      <c r="N17" s="65" t="e">
        <f t="shared" si="3"/>
        <v>#DIV/0!</v>
      </c>
      <c r="O17" s="21"/>
      <c r="P17" s="21">
        <v>247</v>
      </c>
      <c r="Q17" s="21"/>
      <c r="R17" s="21">
        <v>0</v>
      </c>
      <c r="S17" s="21"/>
      <c r="T17" s="21"/>
      <c r="U17" s="21"/>
      <c r="V17" s="93">
        <v>0</v>
      </c>
      <c r="W17" s="21">
        <v>0</v>
      </c>
      <c r="X17" s="21">
        <v>573</v>
      </c>
      <c r="Y17" s="93">
        <v>0</v>
      </c>
      <c r="Z17" s="93">
        <v>0</v>
      </c>
      <c r="AA17" s="93">
        <v>0</v>
      </c>
      <c r="AB17" s="21">
        <f>Y17</f>
        <v>0</v>
      </c>
      <c r="AF17" s="21">
        <f>Y17</f>
        <v>0</v>
      </c>
    </row>
    <row r="18" spans="1:32" ht="15.75">
      <c r="A18" s="124">
        <v>15</v>
      </c>
      <c r="B18" s="20" t="s">
        <v>38</v>
      </c>
      <c r="C18" s="12" t="s">
        <v>34</v>
      </c>
      <c r="D18" s="12" t="s">
        <v>38</v>
      </c>
      <c r="E18" s="12" t="s">
        <v>35</v>
      </c>
      <c r="F18" s="12" t="s">
        <v>34</v>
      </c>
      <c r="G18" s="12"/>
      <c r="H18" s="12"/>
      <c r="I18" s="12" t="s">
        <v>36</v>
      </c>
      <c r="J18" s="12" t="s">
        <v>211</v>
      </c>
      <c r="K18" s="21">
        <v>2800</v>
      </c>
      <c r="L18" s="21">
        <v>2800</v>
      </c>
      <c r="M18" s="22">
        <v>2692.5</v>
      </c>
      <c r="N18" s="65">
        <f t="shared" si="3"/>
        <v>0.9616071428571429</v>
      </c>
      <c r="O18" s="21"/>
      <c r="P18" s="21">
        <v>4700</v>
      </c>
      <c r="Q18" s="21">
        <v>3442.5</v>
      </c>
      <c r="R18" s="21">
        <v>2300</v>
      </c>
      <c r="S18" s="21">
        <v>4314</v>
      </c>
      <c r="T18" s="21">
        <v>2300</v>
      </c>
      <c r="U18" s="21">
        <v>2423</v>
      </c>
      <c r="V18" s="93">
        <v>2300</v>
      </c>
      <c r="W18" s="21">
        <v>2300</v>
      </c>
      <c r="X18" s="21">
        <v>1783</v>
      </c>
      <c r="Y18" s="93">
        <v>1700</v>
      </c>
      <c r="Z18" s="93">
        <v>1700</v>
      </c>
      <c r="AA18" s="93">
        <v>1700</v>
      </c>
      <c r="AB18" s="21">
        <f>Y18</f>
        <v>1700</v>
      </c>
      <c r="AD18" s="37">
        <f>SUM(S5:S7)</f>
        <v>187595</v>
      </c>
      <c r="AF18" s="21">
        <f>Y18</f>
        <v>1700</v>
      </c>
    </row>
    <row r="19" spans="1:32" ht="15.75">
      <c r="A19" s="124">
        <v>16</v>
      </c>
      <c r="B19" s="20" t="s">
        <v>38</v>
      </c>
      <c r="C19" s="12" t="s">
        <v>34</v>
      </c>
      <c r="D19" s="12" t="s">
        <v>38</v>
      </c>
      <c r="E19" s="12" t="s">
        <v>35</v>
      </c>
      <c r="F19" s="12" t="s">
        <v>38</v>
      </c>
      <c r="G19" s="12"/>
      <c r="H19" s="12"/>
      <c r="I19" s="12" t="s">
        <v>36</v>
      </c>
      <c r="J19" s="12" t="s">
        <v>62</v>
      </c>
      <c r="K19" s="21">
        <v>1200</v>
      </c>
      <c r="L19" s="21">
        <v>1200</v>
      </c>
      <c r="M19" s="22">
        <v>1360</v>
      </c>
      <c r="N19" s="65">
        <f t="shared" si="3"/>
        <v>1.1333333333333333</v>
      </c>
      <c r="O19" s="21">
        <v>200</v>
      </c>
      <c r="P19" s="21">
        <v>135</v>
      </c>
      <c r="Q19" s="21">
        <v>1270</v>
      </c>
      <c r="R19" s="21">
        <v>1300</v>
      </c>
      <c r="S19" s="21">
        <v>1420</v>
      </c>
      <c r="T19" s="21">
        <v>800</v>
      </c>
      <c r="U19" s="21">
        <v>980</v>
      </c>
      <c r="V19" s="93">
        <v>1400</v>
      </c>
      <c r="W19" s="21">
        <v>1000</v>
      </c>
      <c r="X19" s="21">
        <v>1140</v>
      </c>
      <c r="Y19" s="93">
        <v>1000</v>
      </c>
      <c r="Z19" s="93">
        <v>1000</v>
      </c>
      <c r="AA19" s="93">
        <v>1000</v>
      </c>
      <c r="AB19" s="21">
        <f>Y19</f>
        <v>1000</v>
      </c>
      <c r="AD19" s="37">
        <f>SUM(Q5:Q7)</f>
        <v>163939</v>
      </c>
      <c r="AF19" s="21">
        <f>Y19</f>
        <v>1000</v>
      </c>
    </row>
    <row r="20" spans="1:32" ht="15.75">
      <c r="A20" s="126">
        <v>17</v>
      </c>
      <c r="B20" s="30" t="s">
        <v>38</v>
      </c>
      <c r="C20" s="31" t="s">
        <v>34</v>
      </c>
      <c r="D20" s="31"/>
      <c r="E20" s="31"/>
      <c r="F20" s="31"/>
      <c r="G20" s="31"/>
      <c r="H20" s="31"/>
      <c r="I20" s="31"/>
      <c r="J20" s="2" t="s">
        <v>149</v>
      </c>
      <c r="K20" s="32">
        <f>SUM(K14:K19)</f>
        <v>8400</v>
      </c>
      <c r="L20" s="32">
        <f>SUM(L14:L19)</f>
        <v>10900</v>
      </c>
      <c r="M20" s="67">
        <f>SUM(M14:M19)</f>
        <v>11051.9</v>
      </c>
      <c r="N20" s="73">
        <f t="shared" si="3"/>
        <v>1.0139357798165138</v>
      </c>
      <c r="O20" s="32">
        <f aca="true" t="shared" si="4" ref="O20:AB20">SUM(O14:O19)</f>
        <v>1600</v>
      </c>
      <c r="P20" s="32">
        <f t="shared" si="4"/>
        <v>11424.85</v>
      </c>
      <c r="Q20" s="32">
        <f>SUM(Q14:Q19)</f>
        <v>13222.49</v>
      </c>
      <c r="R20" s="32">
        <f t="shared" si="4"/>
        <v>7100</v>
      </c>
      <c r="S20" s="32">
        <f t="shared" si="4"/>
        <v>17607.46</v>
      </c>
      <c r="T20" s="32">
        <f t="shared" si="4"/>
        <v>8730</v>
      </c>
      <c r="U20" s="32">
        <f t="shared" si="4"/>
        <v>10970.119999999999</v>
      </c>
      <c r="V20" s="95">
        <f t="shared" si="4"/>
        <v>10730</v>
      </c>
      <c r="W20" s="32">
        <f>SUM(W14:W19)</f>
        <v>6820</v>
      </c>
      <c r="X20" s="32">
        <f t="shared" si="4"/>
        <v>10353.91</v>
      </c>
      <c r="Y20" s="95">
        <f t="shared" si="4"/>
        <v>8715</v>
      </c>
      <c r="Z20" s="95">
        <f>SUM(Z14:Z19)</f>
        <v>8715</v>
      </c>
      <c r="AA20" s="95">
        <f>SUM(AA14:AA19)</f>
        <v>8715</v>
      </c>
      <c r="AB20" s="32">
        <f t="shared" si="4"/>
        <v>8715</v>
      </c>
      <c r="AF20" s="32">
        <f>SUM(AF14:AF19)</f>
        <v>8715</v>
      </c>
    </row>
    <row r="21" spans="1:32" ht="15.75">
      <c r="A21" s="124">
        <v>18</v>
      </c>
      <c r="B21" s="20" t="s">
        <v>38</v>
      </c>
      <c r="C21" s="12" t="s">
        <v>38</v>
      </c>
      <c r="D21" s="12" t="s">
        <v>34</v>
      </c>
      <c r="E21" s="12" t="s">
        <v>63</v>
      </c>
      <c r="F21" s="12"/>
      <c r="G21" s="12"/>
      <c r="H21" s="12"/>
      <c r="I21" s="77">
        <v>41</v>
      </c>
      <c r="J21" s="1" t="s">
        <v>64</v>
      </c>
      <c r="K21" s="21">
        <v>4200</v>
      </c>
      <c r="L21" s="21">
        <v>5200</v>
      </c>
      <c r="M21" s="22">
        <v>5026.09</v>
      </c>
      <c r="N21" s="65">
        <f t="shared" si="3"/>
        <v>0.9665557692307692</v>
      </c>
      <c r="O21" s="21"/>
      <c r="P21" s="21">
        <v>4179.82</v>
      </c>
      <c r="Q21" s="21">
        <v>6.5</v>
      </c>
      <c r="R21" s="21">
        <v>4200</v>
      </c>
      <c r="S21" s="21">
        <v>80</v>
      </c>
      <c r="T21" s="21">
        <v>5500</v>
      </c>
      <c r="U21" s="21">
        <v>415</v>
      </c>
      <c r="V21" s="93">
        <v>4200</v>
      </c>
      <c r="W21" s="21">
        <v>5000</v>
      </c>
      <c r="X21" s="21">
        <v>66</v>
      </c>
      <c r="Y21" s="93">
        <v>100</v>
      </c>
      <c r="Z21" s="93">
        <v>100</v>
      </c>
      <c r="AA21" s="93">
        <v>100</v>
      </c>
      <c r="AB21" s="21">
        <f aca="true" t="shared" si="5" ref="AB21:AB48">Y21</f>
        <v>100</v>
      </c>
      <c r="AF21" s="21">
        <f aca="true" t="shared" si="6" ref="AF21:AF48">Y21</f>
        <v>100</v>
      </c>
    </row>
    <row r="22" spans="1:32" ht="15.75">
      <c r="A22" s="124">
        <v>19</v>
      </c>
      <c r="B22" s="20" t="s">
        <v>38</v>
      </c>
      <c r="C22" s="12" t="s">
        <v>38</v>
      </c>
      <c r="D22" s="12" t="s">
        <v>34</v>
      </c>
      <c r="E22" s="12" t="s">
        <v>63</v>
      </c>
      <c r="F22" s="77">
        <v>10</v>
      </c>
      <c r="G22" s="12"/>
      <c r="H22" s="12"/>
      <c r="I22" s="77">
        <v>41</v>
      </c>
      <c r="J22" s="1" t="s">
        <v>66</v>
      </c>
      <c r="K22" s="21"/>
      <c r="L22" s="21"/>
      <c r="M22" s="22"/>
      <c r="N22" s="65"/>
      <c r="O22" s="21"/>
      <c r="P22" s="21"/>
      <c r="Q22" s="21">
        <v>2953</v>
      </c>
      <c r="R22" s="21"/>
      <c r="S22" s="21">
        <v>1107</v>
      </c>
      <c r="T22" s="21"/>
      <c r="U22" s="21">
        <v>1131</v>
      </c>
      <c r="V22" s="93"/>
      <c r="W22" s="21"/>
      <c r="X22" s="21">
        <v>790.5</v>
      </c>
      <c r="Y22" s="93">
        <v>800</v>
      </c>
      <c r="Z22" s="93">
        <v>800</v>
      </c>
      <c r="AA22" s="93">
        <v>800</v>
      </c>
      <c r="AB22" s="21">
        <f t="shared" si="5"/>
        <v>800</v>
      </c>
      <c r="AF22" s="21">
        <f t="shared" si="6"/>
        <v>800</v>
      </c>
    </row>
    <row r="23" spans="1:32" ht="15.75">
      <c r="A23" s="124">
        <v>20</v>
      </c>
      <c r="B23" s="20" t="s">
        <v>38</v>
      </c>
      <c r="C23" s="12" t="s">
        <v>38</v>
      </c>
      <c r="D23" s="12" t="s">
        <v>34</v>
      </c>
      <c r="E23" s="12" t="s">
        <v>63</v>
      </c>
      <c r="F23" s="77">
        <v>150</v>
      </c>
      <c r="G23" s="12"/>
      <c r="H23" s="12"/>
      <c r="I23" s="77">
        <v>41</v>
      </c>
      <c r="J23" s="1" t="s">
        <v>249</v>
      </c>
      <c r="K23" s="21"/>
      <c r="L23" s="21"/>
      <c r="M23" s="22"/>
      <c r="N23" s="65"/>
      <c r="O23" s="21"/>
      <c r="P23" s="21"/>
      <c r="Q23" s="21">
        <v>5</v>
      </c>
      <c r="R23" s="21"/>
      <c r="S23" s="21">
        <v>27.76</v>
      </c>
      <c r="T23" s="21"/>
      <c r="U23" s="21">
        <v>15</v>
      </c>
      <c r="V23" s="93"/>
      <c r="W23" s="21"/>
      <c r="X23" s="21"/>
      <c r="Y23" s="93">
        <v>10</v>
      </c>
      <c r="Z23" s="93">
        <v>10</v>
      </c>
      <c r="AA23" s="93">
        <v>10</v>
      </c>
      <c r="AB23" s="21">
        <f t="shared" si="5"/>
        <v>10</v>
      </c>
      <c r="AF23" s="21">
        <f t="shared" si="6"/>
        <v>10</v>
      </c>
    </row>
    <row r="24" spans="1:33" ht="15.75">
      <c r="A24" s="124">
        <v>21</v>
      </c>
      <c r="B24" s="20" t="s">
        <v>38</v>
      </c>
      <c r="C24" s="12" t="s">
        <v>38</v>
      </c>
      <c r="D24" s="12" t="s">
        <v>34</v>
      </c>
      <c r="E24" s="12" t="s">
        <v>63</v>
      </c>
      <c r="F24" s="77">
        <v>151</v>
      </c>
      <c r="G24" s="12"/>
      <c r="H24" s="12"/>
      <c r="I24" s="77">
        <v>41</v>
      </c>
      <c r="J24" s="1" t="s">
        <v>234</v>
      </c>
      <c r="K24" s="21"/>
      <c r="L24" s="21"/>
      <c r="M24" s="22"/>
      <c r="N24" s="65"/>
      <c r="O24" s="21"/>
      <c r="P24" s="21"/>
      <c r="Q24" s="21">
        <v>1528</v>
      </c>
      <c r="R24" s="21"/>
      <c r="S24" s="21">
        <v>450</v>
      </c>
      <c r="T24" s="21"/>
      <c r="U24" s="21">
        <v>714</v>
      </c>
      <c r="V24" s="93"/>
      <c r="W24" s="21"/>
      <c r="X24" s="21">
        <v>664</v>
      </c>
      <c r="Y24" s="93">
        <v>0</v>
      </c>
      <c r="Z24" s="93">
        <v>1992</v>
      </c>
      <c r="AA24" s="93">
        <v>1992</v>
      </c>
      <c r="AB24" s="21">
        <v>0</v>
      </c>
      <c r="AF24" s="21">
        <v>0</v>
      </c>
      <c r="AG24" s="117"/>
    </row>
    <row r="25" spans="1:32" ht="15.75">
      <c r="A25" s="124">
        <v>22</v>
      </c>
      <c r="B25" s="20" t="s">
        <v>38</v>
      </c>
      <c r="C25" s="12" t="s">
        <v>38</v>
      </c>
      <c r="D25" s="12" t="s">
        <v>34</v>
      </c>
      <c r="E25" s="12" t="s">
        <v>63</v>
      </c>
      <c r="F25" s="77">
        <v>20</v>
      </c>
      <c r="G25" s="12"/>
      <c r="H25" s="12"/>
      <c r="I25" s="77">
        <v>41</v>
      </c>
      <c r="J25" s="1" t="s">
        <v>223</v>
      </c>
      <c r="K25" s="21"/>
      <c r="L25" s="21"/>
      <c r="M25" s="22"/>
      <c r="N25" s="65"/>
      <c r="O25" s="21"/>
      <c r="P25" s="21"/>
      <c r="Q25" s="21">
        <v>319.5</v>
      </c>
      <c r="R25" s="21"/>
      <c r="S25" s="21">
        <v>455</v>
      </c>
      <c r="T25" s="21"/>
      <c r="U25" s="21">
        <v>196</v>
      </c>
      <c r="V25" s="93"/>
      <c r="W25" s="21"/>
      <c r="X25" s="21">
        <v>362</v>
      </c>
      <c r="Y25" s="93">
        <v>350</v>
      </c>
      <c r="Z25" s="93">
        <v>350</v>
      </c>
      <c r="AA25" s="93">
        <v>350</v>
      </c>
      <c r="AB25" s="21">
        <f t="shared" si="5"/>
        <v>350</v>
      </c>
      <c r="AF25" s="21">
        <f t="shared" si="6"/>
        <v>350</v>
      </c>
    </row>
    <row r="26" spans="1:32" ht="15.75">
      <c r="A26" s="124">
        <v>23</v>
      </c>
      <c r="B26" s="20" t="s">
        <v>38</v>
      </c>
      <c r="C26" s="12" t="s">
        <v>38</v>
      </c>
      <c r="D26" s="12" t="s">
        <v>34</v>
      </c>
      <c r="E26" s="12" t="s">
        <v>63</v>
      </c>
      <c r="F26" s="77">
        <v>30</v>
      </c>
      <c r="G26" s="12"/>
      <c r="H26" s="12"/>
      <c r="I26" s="77">
        <v>41</v>
      </c>
      <c r="J26" s="1" t="s">
        <v>246</v>
      </c>
      <c r="K26" s="21"/>
      <c r="L26" s="21"/>
      <c r="M26" s="22"/>
      <c r="N26" s="65"/>
      <c r="O26" s="21"/>
      <c r="P26" s="21"/>
      <c r="Q26" s="21">
        <v>1691.5</v>
      </c>
      <c r="R26" s="21"/>
      <c r="S26" s="21">
        <v>3808.5</v>
      </c>
      <c r="T26" s="21"/>
      <c r="U26" s="21">
        <v>4655</v>
      </c>
      <c r="V26" s="93"/>
      <c r="W26" s="21"/>
      <c r="X26" s="21">
        <v>5401</v>
      </c>
      <c r="Y26" s="93">
        <v>2200</v>
      </c>
      <c r="Z26" s="93">
        <v>5215</v>
      </c>
      <c r="AA26" s="93">
        <v>5215</v>
      </c>
      <c r="AB26" s="21">
        <f t="shared" si="5"/>
        <v>2200</v>
      </c>
      <c r="AF26" s="21">
        <f t="shared" si="6"/>
        <v>2200</v>
      </c>
    </row>
    <row r="27" spans="1:32" ht="15.75">
      <c r="A27" s="124">
        <v>24</v>
      </c>
      <c r="B27" s="20" t="s">
        <v>38</v>
      </c>
      <c r="C27" s="12" t="s">
        <v>38</v>
      </c>
      <c r="D27" s="12" t="s">
        <v>34</v>
      </c>
      <c r="E27" s="12" t="s">
        <v>63</v>
      </c>
      <c r="F27" s="77">
        <v>31</v>
      </c>
      <c r="G27" s="12"/>
      <c r="H27" s="12"/>
      <c r="I27" s="77">
        <v>41</v>
      </c>
      <c r="J27" s="1" t="s">
        <v>247</v>
      </c>
      <c r="K27" s="21"/>
      <c r="L27" s="21"/>
      <c r="M27" s="22"/>
      <c r="N27" s="65"/>
      <c r="O27" s="21"/>
      <c r="P27" s="21"/>
      <c r="Q27" s="21">
        <v>646</v>
      </c>
      <c r="R27" s="21"/>
      <c r="S27" s="21">
        <v>1229.5</v>
      </c>
      <c r="T27" s="21"/>
      <c r="U27" s="21">
        <v>624.5</v>
      </c>
      <c r="V27" s="93"/>
      <c r="W27" s="21"/>
      <c r="X27" s="21">
        <v>1046</v>
      </c>
      <c r="Y27" s="93">
        <v>500</v>
      </c>
      <c r="Z27" s="93">
        <v>555</v>
      </c>
      <c r="AA27" s="93">
        <v>555</v>
      </c>
      <c r="AB27" s="21">
        <f t="shared" si="5"/>
        <v>500</v>
      </c>
      <c r="AF27" s="21">
        <f t="shared" si="6"/>
        <v>500</v>
      </c>
    </row>
    <row r="28" spans="1:32" ht="15.75">
      <c r="A28" s="124">
        <v>25</v>
      </c>
      <c r="B28" s="20" t="s">
        <v>38</v>
      </c>
      <c r="C28" s="12" t="s">
        <v>38</v>
      </c>
      <c r="D28" s="12" t="s">
        <v>34</v>
      </c>
      <c r="E28" s="12" t="s">
        <v>63</v>
      </c>
      <c r="F28" s="77">
        <v>40</v>
      </c>
      <c r="G28" s="12"/>
      <c r="H28" s="12"/>
      <c r="I28" s="77">
        <v>41</v>
      </c>
      <c r="J28" s="1" t="s">
        <v>235</v>
      </c>
      <c r="K28" s="21"/>
      <c r="L28" s="21"/>
      <c r="M28" s="22"/>
      <c r="N28" s="65"/>
      <c r="O28" s="21"/>
      <c r="P28" s="21"/>
      <c r="Q28" s="21">
        <v>27</v>
      </c>
      <c r="R28" s="21"/>
      <c r="S28" s="21">
        <v>46</v>
      </c>
      <c r="T28" s="21"/>
      <c r="U28" s="21">
        <v>20</v>
      </c>
      <c r="V28" s="93"/>
      <c r="W28" s="21"/>
      <c r="X28" s="21">
        <v>80</v>
      </c>
      <c r="Y28" s="93">
        <v>50</v>
      </c>
      <c r="Z28" s="93">
        <v>50</v>
      </c>
      <c r="AA28" s="93">
        <v>50</v>
      </c>
      <c r="AB28" s="21">
        <f t="shared" si="5"/>
        <v>50</v>
      </c>
      <c r="AF28" s="21">
        <f t="shared" si="6"/>
        <v>50</v>
      </c>
    </row>
    <row r="29" spans="1:32" ht="15.75">
      <c r="A29" s="124">
        <v>26</v>
      </c>
      <c r="B29" s="20" t="s">
        <v>38</v>
      </c>
      <c r="C29" s="12" t="s">
        <v>38</v>
      </c>
      <c r="D29" s="12" t="s">
        <v>34</v>
      </c>
      <c r="E29" s="12" t="s">
        <v>63</v>
      </c>
      <c r="F29" s="77">
        <v>50</v>
      </c>
      <c r="G29" s="12"/>
      <c r="H29" s="12"/>
      <c r="I29" s="77">
        <v>41</v>
      </c>
      <c r="J29" s="1" t="s">
        <v>245</v>
      </c>
      <c r="K29" s="21"/>
      <c r="L29" s="21"/>
      <c r="M29" s="22"/>
      <c r="N29" s="65"/>
      <c r="O29" s="21"/>
      <c r="P29" s="21"/>
      <c r="Q29" s="21">
        <v>348</v>
      </c>
      <c r="R29" s="21"/>
      <c r="S29" s="21">
        <v>804.5</v>
      </c>
      <c r="T29" s="21"/>
      <c r="U29" s="21">
        <v>366.5</v>
      </c>
      <c r="V29" s="93"/>
      <c r="W29" s="21"/>
      <c r="X29" s="21">
        <v>889.5</v>
      </c>
      <c r="Y29" s="93">
        <v>700</v>
      </c>
      <c r="Z29" s="93">
        <v>700</v>
      </c>
      <c r="AA29" s="93">
        <v>700</v>
      </c>
      <c r="AB29" s="21">
        <f t="shared" si="5"/>
        <v>700</v>
      </c>
      <c r="AF29" s="21">
        <f t="shared" si="6"/>
        <v>700</v>
      </c>
    </row>
    <row r="30" spans="1:32" ht="15.75">
      <c r="A30" s="124">
        <v>27</v>
      </c>
      <c r="B30" s="20" t="s">
        <v>38</v>
      </c>
      <c r="C30" s="12" t="s">
        <v>38</v>
      </c>
      <c r="D30" s="12" t="s">
        <v>34</v>
      </c>
      <c r="E30" s="12" t="s">
        <v>63</v>
      </c>
      <c r="F30" s="77">
        <v>60</v>
      </c>
      <c r="G30" s="12"/>
      <c r="H30" s="12"/>
      <c r="I30" s="77">
        <v>41</v>
      </c>
      <c r="J30" s="1" t="s">
        <v>236</v>
      </c>
      <c r="K30" s="21"/>
      <c r="L30" s="21"/>
      <c r="M30" s="22"/>
      <c r="N30" s="65"/>
      <c r="O30" s="21"/>
      <c r="P30" s="21"/>
      <c r="Q30" s="21">
        <v>39.58</v>
      </c>
      <c r="R30" s="21"/>
      <c r="S30" s="21">
        <v>34.6</v>
      </c>
      <c r="T30" s="21"/>
      <c r="U30" s="21">
        <v>114</v>
      </c>
      <c r="V30" s="93"/>
      <c r="W30" s="21"/>
      <c r="X30" s="21">
        <v>127</v>
      </c>
      <c r="Y30" s="93">
        <v>127</v>
      </c>
      <c r="Z30" s="93">
        <v>127</v>
      </c>
      <c r="AA30" s="93">
        <v>127</v>
      </c>
      <c r="AB30" s="21">
        <f t="shared" si="5"/>
        <v>127</v>
      </c>
      <c r="AF30" s="21">
        <f t="shared" si="6"/>
        <v>127</v>
      </c>
    </row>
    <row r="31" spans="1:32" ht="15.75">
      <c r="A31" s="124">
        <v>28</v>
      </c>
      <c r="B31" s="20" t="s">
        <v>38</v>
      </c>
      <c r="C31" s="12" t="s">
        <v>38</v>
      </c>
      <c r="D31" s="12" t="s">
        <v>34</v>
      </c>
      <c r="E31" s="12" t="s">
        <v>63</v>
      </c>
      <c r="F31" s="77">
        <v>81</v>
      </c>
      <c r="G31" s="12"/>
      <c r="H31" s="12"/>
      <c r="I31" s="77">
        <v>41</v>
      </c>
      <c r="J31" s="1" t="s">
        <v>224</v>
      </c>
      <c r="K31" s="21"/>
      <c r="L31" s="21"/>
      <c r="M31" s="22"/>
      <c r="N31" s="65"/>
      <c r="O31" s="21"/>
      <c r="P31" s="21"/>
      <c r="Q31" s="21">
        <v>19.5</v>
      </c>
      <c r="R31" s="21"/>
      <c r="S31" s="21"/>
      <c r="T31" s="21"/>
      <c r="U31" s="21">
        <v>6.5</v>
      </c>
      <c r="V31" s="93"/>
      <c r="W31" s="21"/>
      <c r="X31" s="21">
        <v>34</v>
      </c>
      <c r="Y31" s="93">
        <v>18</v>
      </c>
      <c r="Z31" s="93">
        <v>18</v>
      </c>
      <c r="AA31" s="93">
        <v>18</v>
      </c>
      <c r="AB31" s="21">
        <f t="shared" si="5"/>
        <v>18</v>
      </c>
      <c r="AF31" s="21">
        <f t="shared" si="6"/>
        <v>18</v>
      </c>
    </row>
    <row r="32" spans="1:32" ht="15.75">
      <c r="A32" s="124">
        <v>29</v>
      </c>
      <c r="B32" s="20" t="s">
        <v>38</v>
      </c>
      <c r="C32" s="12" t="s">
        <v>38</v>
      </c>
      <c r="D32" s="12" t="s">
        <v>34</v>
      </c>
      <c r="E32" s="12" t="s">
        <v>63</v>
      </c>
      <c r="F32" s="77">
        <v>90</v>
      </c>
      <c r="G32" s="12"/>
      <c r="H32" s="12"/>
      <c r="I32" s="77">
        <v>41</v>
      </c>
      <c r="J32" s="1" t="s">
        <v>250</v>
      </c>
      <c r="K32" s="21"/>
      <c r="L32" s="21"/>
      <c r="M32" s="22"/>
      <c r="N32" s="65"/>
      <c r="O32" s="21"/>
      <c r="P32" s="21"/>
      <c r="Q32" s="21"/>
      <c r="R32" s="21"/>
      <c r="S32" s="21"/>
      <c r="T32" s="21"/>
      <c r="U32" s="21">
        <v>49.79</v>
      </c>
      <c r="V32" s="93"/>
      <c r="W32" s="21"/>
      <c r="X32" s="21"/>
      <c r="Y32" s="93">
        <v>0</v>
      </c>
      <c r="Z32" s="93">
        <v>50</v>
      </c>
      <c r="AA32" s="93">
        <v>50</v>
      </c>
      <c r="AB32" s="21">
        <f t="shared" si="5"/>
        <v>0</v>
      </c>
      <c r="AF32" s="21">
        <f t="shared" si="6"/>
        <v>0</v>
      </c>
    </row>
    <row r="33" spans="1:32" ht="15.75">
      <c r="A33" s="124">
        <v>30</v>
      </c>
      <c r="B33" s="20" t="s">
        <v>38</v>
      </c>
      <c r="C33" s="12" t="s">
        <v>38</v>
      </c>
      <c r="D33" s="12" t="s">
        <v>38</v>
      </c>
      <c r="E33" s="12" t="s">
        <v>35</v>
      </c>
      <c r="F33" s="12"/>
      <c r="G33" s="12"/>
      <c r="H33" s="12"/>
      <c r="I33" s="77">
        <v>41</v>
      </c>
      <c r="J33" s="1" t="s">
        <v>79</v>
      </c>
      <c r="K33" s="21">
        <v>0</v>
      </c>
      <c r="L33" s="21">
        <v>0</v>
      </c>
      <c r="M33" s="22">
        <v>5128.78</v>
      </c>
      <c r="N33" s="69" t="s">
        <v>177</v>
      </c>
      <c r="O33" s="21"/>
      <c r="P33" s="21">
        <v>12720</v>
      </c>
      <c r="Q33" s="21">
        <v>712.58</v>
      </c>
      <c r="R33" s="21">
        <v>0</v>
      </c>
      <c r="S33" s="21">
        <v>315</v>
      </c>
      <c r="T33" s="21">
        <f>15500</f>
        <v>15500</v>
      </c>
      <c r="U33" s="21">
        <v>1051.53</v>
      </c>
      <c r="V33" s="93">
        <v>0</v>
      </c>
      <c r="W33" s="21"/>
      <c r="X33" s="21">
        <v>710</v>
      </c>
      <c r="Y33" s="93">
        <v>166</v>
      </c>
      <c r="Z33" s="93">
        <v>350</v>
      </c>
      <c r="AA33" s="93">
        <v>350</v>
      </c>
      <c r="AB33" s="21">
        <f t="shared" si="5"/>
        <v>166</v>
      </c>
      <c r="AF33" s="21">
        <f t="shared" si="6"/>
        <v>166</v>
      </c>
    </row>
    <row r="34" spans="1:32" ht="15.75">
      <c r="A34" s="124">
        <v>31</v>
      </c>
      <c r="B34" s="20" t="s">
        <v>38</v>
      </c>
      <c r="C34" s="12" t="s">
        <v>38</v>
      </c>
      <c r="D34" s="12" t="s">
        <v>38</v>
      </c>
      <c r="E34" s="12" t="s">
        <v>35</v>
      </c>
      <c r="F34" s="77">
        <v>1</v>
      </c>
      <c r="G34" s="77"/>
      <c r="H34" s="77"/>
      <c r="I34" s="77">
        <v>41</v>
      </c>
      <c r="J34" s="1" t="s">
        <v>237</v>
      </c>
      <c r="K34" s="21"/>
      <c r="L34" s="21"/>
      <c r="M34" s="22"/>
      <c r="N34" s="69"/>
      <c r="O34" s="21"/>
      <c r="P34" s="21"/>
      <c r="Q34" s="21">
        <v>4738.78</v>
      </c>
      <c r="R34" s="21"/>
      <c r="S34" s="21">
        <v>1430</v>
      </c>
      <c r="T34" s="21"/>
      <c r="U34" s="21">
        <v>17478</v>
      </c>
      <c r="V34" s="93"/>
      <c r="W34" s="21"/>
      <c r="X34" s="21">
        <v>2080</v>
      </c>
      <c r="Y34" s="93">
        <v>1000</v>
      </c>
      <c r="Z34" s="93">
        <v>1000</v>
      </c>
      <c r="AA34" s="93">
        <v>1000</v>
      </c>
      <c r="AB34" s="21">
        <f t="shared" si="5"/>
        <v>1000</v>
      </c>
      <c r="AF34" s="21">
        <f t="shared" si="6"/>
        <v>1000</v>
      </c>
    </row>
    <row r="35" spans="1:32" ht="15.75">
      <c r="A35" s="124">
        <v>32</v>
      </c>
      <c r="B35" s="20" t="s">
        <v>38</v>
      </c>
      <c r="C35" s="12" t="s">
        <v>38</v>
      </c>
      <c r="D35" s="12" t="s">
        <v>38</v>
      </c>
      <c r="E35" s="12" t="s">
        <v>35</v>
      </c>
      <c r="F35" s="77">
        <v>2</v>
      </c>
      <c r="G35" s="77"/>
      <c r="H35" s="77"/>
      <c r="I35" s="77">
        <v>41</v>
      </c>
      <c r="J35" s="1" t="s">
        <v>225</v>
      </c>
      <c r="K35" s="21"/>
      <c r="L35" s="21"/>
      <c r="M35" s="22"/>
      <c r="N35" s="69"/>
      <c r="O35" s="21"/>
      <c r="P35" s="21"/>
      <c r="Q35" s="21"/>
      <c r="R35" s="21"/>
      <c r="S35" s="21"/>
      <c r="T35" s="21"/>
      <c r="U35" s="21"/>
      <c r="V35" s="93"/>
      <c r="W35" s="21"/>
      <c r="X35" s="21">
        <v>147.05</v>
      </c>
      <c r="Y35" s="93">
        <v>0</v>
      </c>
      <c r="Z35" s="93">
        <v>0</v>
      </c>
      <c r="AA35" s="93">
        <v>0</v>
      </c>
      <c r="AB35" s="21">
        <f t="shared" si="5"/>
        <v>0</v>
      </c>
      <c r="AF35" s="21">
        <f t="shared" si="6"/>
        <v>0</v>
      </c>
    </row>
    <row r="36" spans="1:32" ht="15.75">
      <c r="A36" s="124">
        <v>33</v>
      </c>
      <c r="B36" s="20" t="s">
        <v>38</v>
      </c>
      <c r="C36" s="12" t="s">
        <v>38</v>
      </c>
      <c r="D36" s="12" t="s">
        <v>48</v>
      </c>
      <c r="E36" s="12" t="s">
        <v>39</v>
      </c>
      <c r="F36" s="114">
        <v>1</v>
      </c>
      <c r="G36" s="12"/>
      <c r="H36" s="12"/>
      <c r="I36" s="77">
        <v>41</v>
      </c>
      <c r="J36" s="1" t="s">
        <v>150</v>
      </c>
      <c r="K36" s="21">
        <v>250</v>
      </c>
      <c r="L36" s="21">
        <v>500</v>
      </c>
      <c r="M36" s="22">
        <v>4391.01</v>
      </c>
      <c r="N36" s="65">
        <f aca="true" t="shared" si="7" ref="N36:N68">M36/L36</f>
        <v>8.782020000000001</v>
      </c>
      <c r="O36" s="21">
        <v>3900</v>
      </c>
      <c r="P36" s="21">
        <v>435</v>
      </c>
      <c r="Q36" s="21">
        <v>345</v>
      </c>
      <c r="R36" s="21">
        <v>250</v>
      </c>
      <c r="S36" s="21">
        <v>280</v>
      </c>
      <c r="T36" s="21">
        <v>2000</v>
      </c>
      <c r="U36" s="21">
        <v>300</v>
      </c>
      <c r="V36" s="93">
        <v>1000</v>
      </c>
      <c r="W36" s="21">
        <v>2000</v>
      </c>
      <c r="X36" s="21">
        <v>350</v>
      </c>
      <c r="Y36" s="93">
        <v>300</v>
      </c>
      <c r="Z36" s="93">
        <v>300</v>
      </c>
      <c r="AA36" s="93">
        <v>300</v>
      </c>
      <c r="AB36" s="21">
        <f t="shared" si="5"/>
        <v>300</v>
      </c>
      <c r="AF36" s="21">
        <f t="shared" si="6"/>
        <v>300</v>
      </c>
    </row>
    <row r="37" spans="1:32" ht="15.75" hidden="1">
      <c r="A37" s="124">
        <v>34</v>
      </c>
      <c r="B37" s="20" t="s">
        <v>38</v>
      </c>
      <c r="C37" s="12" t="s">
        <v>38</v>
      </c>
      <c r="D37" s="12" t="s">
        <v>48</v>
      </c>
      <c r="E37" s="12" t="s">
        <v>39</v>
      </c>
      <c r="F37" s="114">
        <v>150</v>
      </c>
      <c r="G37" s="12"/>
      <c r="H37" s="12"/>
      <c r="I37" s="77">
        <v>41</v>
      </c>
      <c r="J37" s="1" t="s">
        <v>252</v>
      </c>
      <c r="K37" s="21"/>
      <c r="L37" s="21"/>
      <c r="M37" s="22"/>
      <c r="N37" s="65"/>
      <c r="O37" s="21"/>
      <c r="P37" s="21"/>
      <c r="Q37" s="21"/>
      <c r="R37" s="21"/>
      <c r="S37" s="21"/>
      <c r="T37" s="21"/>
      <c r="U37" s="21">
        <v>15</v>
      </c>
      <c r="V37" s="93"/>
      <c r="W37" s="21"/>
      <c r="X37" s="21"/>
      <c r="Y37" s="93">
        <v>0</v>
      </c>
      <c r="Z37" s="93">
        <v>0</v>
      </c>
      <c r="AA37" s="93">
        <v>0</v>
      </c>
      <c r="AB37" s="21">
        <f t="shared" si="5"/>
        <v>0</v>
      </c>
      <c r="AF37" s="21">
        <f t="shared" si="6"/>
        <v>0</v>
      </c>
    </row>
    <row r="38" spans="1:32" ht="15.75">
      <c r="A38" s="124">
        <v>35</v>
      </c>
      <c r="B38" s="20" t="s">
        <v>38</v>
      </c>
      <c r="C38" s="12" t="s">
        <v>38</v>
      </c>
      <c r="D38" s="12" t="s">
        <v>48</v>
      </c>
      <c r="E38" s="12" t="s">
        <v>39</v>
      </c>
      <c r="F38" s="77">
        <v>151</v>
      </c>
      <c r="G38" s="12"/>
      <c r="H38" s="12"/>
      <c r="I38" s="77">
        <v>41</v>
      </c>
      <c r="J38" s="12" t="s">
        <v>251</v>
      </c>
      <c r="K38" s="21"/>
      <c r="L38" s="21"/>
      <c r="M38" s="22"/>
      <c r="N38" s="65"/>
      <c r="O38" s="21"/>
      <c r="P38" s="21"/>
      <c r="Q38" s="21">
        <v>305.88</v>
      </c>
      <c r="R38" s="21"/>
      <c r="S38" s="21">
        <v>324.02</v>
      </c>
      <c r="T38" s="21"/>
      <c r="U38" s="21">
        <v>1877.45</v>
      </c>
      <c r="V38" s="93"/>
      <c r="W38" s="21"/>
      <c r="X38" s="21">
        <v>2137.04</v>
      </c>
      <c r="Y38" s="93">
        <v>1500</v>
      </c>
      <c r="Z38" s="93">
        <v>2751</v>
      </c>
      <c r="AA38" s="93">
        <v>2751</v>
      </c>
      <c r="AB38" s="21">
        <f t="shared" si="5"/>
        <v>1500</v>
      </c>
      <c r="AF38" s="21">
        <f t="shared" si="6"/>
        <v>1500</v>
      </c>
    </row>
    <row r="39" spans="1:32" ht="15.75">
      <c r="A39" s="124">
        <v>36</v>
      </c>
      <c r="B39" s="20" t="s">
        <v>38</v>
      </c>
      <c r="C39" s="12" t="s">
        <v>38</v>
      </c>
      <c r="D39" s="12" t="s">
        <v>48</v>
      </c>
      <c r="E39" s="12" t="s">
        <v>39</v>
      </c>
      <c r="F39" s="77">
        <v>2</v>
      </c>
      <c r="G39" s="12"/>
      <c r="H39" s="12"/>
      <c r="I39" s="77">
        <v>41</v>
      </c>
      <c r="J39" s="12" t="s">
        <v>238</v>
      </c>
      <c r="K39" s="21"/>
      <c r="L39" s="21"/>
      <c r="M39" s="22"/>
      <c r="N39" s="65"/>
      <c r="O39" s="21"/>
      <c r="P39" s="21"/>
      <c r="Q39" s="21">
        <v>119.58</v>
      </c>
      <c r="R39" s="21"/>
      <c r="S39" s="21">
        <v>30.98</v>
      </c>
      <c r="T39" s="21"/>
      <c r="U39" s="21">
        <v>6.64</v>
      </c>
      <c r="V39" s="93"/>
      <c r="W39" s="21"/>
      <c r="X39" s="21">
        <v>0.84</v>
      </c>
      <c r="Y39" s="93">
        <v>10</v>
      </c>
      <c r="Z39" s="93">
        <v>10</v>
      </c>
      <c r="AA39" s="93">
        <v>10</v>
      </c>
      <c r="AB39" s="21">
        <f t="shared" si="5"/>
        <v>10</v>
      </c>
      <c r="AF39" s="21">
        <f t="shared" si="6"/>
        <v>10</v>
      </c>
    </row>
    <row r="40" spans="1:32" ht="15.75">
      <c r="A40" s="124">
        <v>37</v>
      </c>
      <c r="B40" s="20" t="s">
        <v>38</v>
      </c>
      <c r="C40" s="12" t="s">
        <v>38</v>
      </c>
      <c r="D40" s="12" t="s">
        <v>48</v>
      </c>
      <c r="E40" s="12" t="s">
        <v>39</v>
      </c>
      <c r="F40" s="77">
        <v>3</v>
      </c>
      <c r="G40" s="12"/>
      <c r="H40" s="12"/>
      <c r="I40" s="77">
        <v>41</v>
      </c>
      <c r="J40" s="12" t="s">
        <v>239</v>
      </c>
      <c r="K40" s="21"/>
      <c r="L40" s="21"/>
      <c r="M40" s="22"/>
      <c r="N40" s="65"/>
      <c r="O40" s="21"/>
      <c r="P40" s="21"/>
      <c r="Q40" s="21">
        <v>100</v>
      </c>
      <c r="R40" s="21"/>
      <c r="S40" s="21">
        <v>36</v>
      </c>
      <c r="T40" s="21"/>
      <c r="U40" s="21">
        <v>50</v>
      </c>
      <c r="V40" s="93"/>
      <c r="W40" s="21"/>
      <c r="X40" s="21">
        <v>90</v>
      </c>
      <c r="Y40" s="93">
        <v>50</v>
      </c>
      <c r="Z40" s="93">
        <v>50</v>
      </c>
      <c r="AA40" s="93">
        <v>50</v>
      </c>
      <c r="AB40" s="21">
        <f t="shared" si="5"/>
        <v>50</v>
      </c>
      <c r="AF40" s="21">
        <f t="shared" si="6"/>
        <v>50</v>
      </c>
    </row>
    <row r="41" spans="1:32" ht="15.75">
      <c r="A41" s="124">
        <v>38</v>
      </c>
      <c r="B41" s="20" t="s">
        <v>38</v>
      </c>
      <c r="C41" s="12" t="s">
        <v>38</v>
      </c>
      <c r="D41" s="12" t="s">
        <v>48</v>
      </c>
      <c r="E41" s="12" t="s">
        <v>39</v>
      </c>
      <c r="F41" s="77">
        <v>4</v>
      </c>
      <c r="G41" s="12"/>
      <c r="H41" s="12"/>
      <c r="I41" s="77">
        <v>41</v>
      </c>
      <c r="J41" s="12" t="s">
        <v>267</v>
      </c>
      <c r="K41" s="21"/>
      <c r="L41" s="21"/>
      <c r="M41" s="22"/>
      <c r="N41" s="65"/>
      <c r="O41" s="21"/>
      <c r="P41" s="21"/>
      <c r="Q41" s="21">
        <v>6</v>
      </c>
      <c r="R41" s="21"/>
      <c r="S41" s="21">
        <v>18</v>
      </c>
      <c r="T41" s="21"/>
      <c r="U41" s="21">
        <v>4</v>
      </c>
      <c r="V41" s="93"/>
      <c r="W41" s="21"/>
      <c r="X41" s="21">
        <v>12</v>
      </c>
      <c r="Y41" s="93">
        <v>12</v>
      </c>
      <c r="Z41" s="93">
        <v>12</v>
      </c>
      <c r="AA41" s="93">
        <v>12</v>
      </c>
      <c r="AB41" s="21">
        <f t="shared" si="5"/>
        <v>12</v>
      </c>
      <c r="AF41" s="21">
        <f t="shared" si="6"/>
        <v>12</v>
      </c>
    </row>
    <row r="42" spans="1:32" ht="15.75">
      <c r="A42" s="124">
        <v>39</v>
      </c>
      <c r="B42" s="20" t="s">
        <v>38</v>
      </c>
      <c r="C42" s="12" t="s">
        <v>38</v>
      </c>
      <c r="D42" s="12" t="s">
        <v>48</v>
      </c>
      <c r="E42" s="12" t="s">
        <v>39</v>
      </c>
      <c r="F42" s="77">
        <v>5</v>
      </c>
      <c r="G42" s="12"/>
      <c r="H42" s="12"/>
      <c r="I42" s="77">
        <v>41</v>
      </c>
      <c r="J42" s="12" t="s">
        <v>258</v>
      </c>
      <c r="K42" s="21"/>
      <c r="L42" s="21"/>
      <c r="M42" s="22"/>
      <c r="N42" s="65"/>
      <c r="O42" s="21"/>
      <c r="P42" s="21"/>
      <c r="Q42" s="21">
        <v>200</v>
      </c>
      <c r="R42" s="21"/>
      <c r="S42" s="21">
        <v>788</v>
      </c>
      <c r="T42" s="21"/>
      <c r="U42" s="119"/>
      <c r="V42" s="119"/>
      <c r="W42" s="119"/>
      <c r="X42" s="119"/>
      <c r="Y42" s="93">
        <v>150</v>
      </c>
      <c r="Z42" s="93">
        <v>150</v>
      </c>
      <c r="AA42" s="93">
        <v>150</v>
      </c>
      <c r="AB42" s="21">
        <f t="shared" si="5"/>
        <v>150</v>
      </c>
      <c r="AF42" s="21">
        <f t="shared" si="6"/>
        <v>150</v>
      </c>
    </row>
    <row r="43" spans="1:32" ht="15.75" customHeight="1">
      <c r="A43" s="124">
        <v>40</v>
      </c>
      <c r="B43" s="20" t="s">
        <v>38</v>
      </c>
      <c r="C43" s="12" t="s">
        <v>38</v>
      </c>
      <c r="D43" s="12" t="s">
        <v>48</v>
      </c>
      <c r="E43" s="12" t="s">
        <v>39</v>
      </c>
      <c r="F43" s="77">
        <v>6</v>
      </c>
      <c r="G43" s="12"/>
      <c r="H43" s="12"/>
      <c r="I43" s="77">
        <v>41</v>
      </c>
      <c r="J43" s="12" t="s">
        <v>240</v>
      </c>
      <c r="K43" s="21"/>
      <c r="L43" s="21"/>
      <c r="M43" s="22"/>
      <c r="N43" s="65"/>
      <c r="O43" s="21"/>
      <c r="P43" s="21"/>
      <c r="Q43" s="21">
        <v>3500</v>
      </c>
      <c r="R43" s="21"/>
      <c r="S43" s="21">
        <v>395.01</v>
      </c>
      <c r="T43" s="21"/>
      <c r="U43" s="21"/>
      <c r="V43" s="93"/>
      <c r="W43" s="21"/>
      <c r="X43" s="21">
        <v>275</v>
      </c>
      <c r="Y43" s="93">
        <v>150</v>
      </c>
      <c r="Z43" s="93">
        <v>150</v>
      </c>
      <c r="AA43" s="93">
        <v>150</v>
      </c>
      <c r="AB43" s="21">
        <f t="shared" si="5"/>
        <v>150</v>
      </c>
      <c r="AF43" s="21">
        <f t="shared" si="6"/>
        <v>150</v>
      </c>
    </row>
    <row r="44" spans="1:32" ht="15.75" hidden="1">
      <c r="A44" s="124">
        <v>41</v>
      </c>
      <c r="B44" s="20" t="s">
        <v>38</v>
      </c>
      <c r="C44" s="12" t="s">
        <v>38</v>
      </c>
      <c r="D44" s="12" t="s">
        <v>48</v>
      </c>
      <c r="E44" s="12" t="s">
        <v>39</v>
      </c>
      <c r="F44" s="77">
        <v>7</v>
      </c>
      <c r="G44" s="12"/>
      <c r="H44" s="12"/>
      <c r="I44" s="77">
        <v>41</v>
      </c>
      <c r="J44" s="12" t="s">
        <v>241</v>
      </c>
      <c r="K44" s="21"/>
      <c r="L44" s="21"/>
      <c r="M44" s="22"/>
      <c r="N44" s="65"/>
      <c r="O44" s="21"/>
      <c r="P44" s="21"/>
      <c r="Q44" s="21"/>
      <c r="R44" s="21"/>
      <c r="S44" s="21">
        <v>3015</v>
      </c>
      <c r="T44" s="21"/>
      <c r="U44" s="21">
        <v>20</v>
      </c>
      <c r="V44" s="93"/>
      <c r="W44" s="21"/>
      <c r="X44" s="21">
        <v>5</v>
      </c>
      <c r="Y44" s="93">
        <v>0</v>
      </c>
      <c r="Z44" s="93">
        <v>0</v>
      </c>
      <c r="AA44" s="93">
        <v>0</v>
      </c>
      <c r="AB44" s="21">
        <f t="shared" si="5"/>
        <v>0</v>
      </c>
      <c r="AF44" s="21">
        <f t="shared" si="6"/>
        <v>0</v>
      </c>
    </row>
    <row r="45" spans="1:32" ht="15.75">
      <c r="A45" s="124">
        <v>42</v>
      </c>
      <c r="B45" s="20" t="s">
        <v>38</v>
      </c>
      <c r="C45" s="12" t="s">
        <v>38</v>
      </c>
      <c r="D45" s="12" t="s">
        <v>48</v>
      </c>
      <c r="E45" s="12" t="s">
        <v>41</v>
      </c>
      <c r="F45" s="12"/>
      <c r="G45" s="12"/>
      <c r="H45" s="12"/>
      <c r="I45" s="12" t="s">
        <v>36</v>
      </c>
      <c r="J45" s="12" t="s">
        <v>88</v>
      </c>
      <c r="K45" s="21">
        <v>2400</v>
      </c>
      <c r="L45" s="21">
        <v>2400</v>
      </c>
      <c r="M45" s="22">
        <v>2295</v>
      </c>
      <c r="N45" s="65">
        <f t="shared" si="7"/>
        <v>0.95625</v>
      </c>
      <c r="O45" s="21"/>
      <c r="P45" s="21">
        <v>3011</v>
      </c>
      <c r="Q45" s="21">
        <v>2475</v>
      </c>
      <c r="R45" s="21">
        <v>2400</v>
      </c>
      <c r="S45" s="21">
        <v>3183.4</v>
      </c>
      <c r="T45" s="21">
        <v>4500</v>
      </c>
      <c r="U45" s="21">
        <v>5063</v>
      </c>
      <c r="V45" s="93">
        <v>4500</v>
      </c>
      <c r="W45" s="21">
        <v>5000</v>
      </c>
      <c r="X45" s="21">
        <v>5384</v>
      </c>
      <c r="Y45" s="93">
        <v>5300</v>
      </c>
      <c r="Z45" s="93">
        <v>5300</v>
      </c>
      <c r="AA45" s="93">
        <v>5300</v>
      </c>
      <c r="AB45" s="21">
        <f t="shared" si="5"/>
        <v>5300</v>
      </c>
      <c r="AF45" s="21">
        <f t="shared" si="6"/>
        <v>5300</v>
      </c>
    </row>
    <row r="46" spans="1:34" ht="15.75" customHeight="1">
      <c r="A46" s="124">
        <v>43</v>
      </c>
      <c r="B46" s="20" t="s">
        <v>38</v>
      </c>
      <c r="C46" s="12" t="s">
        <v>38</v>
      </c>
      <c r="D46" s="12" t="s">
        <v>48</v>
      </c>
      <c r="E46" s="12" t="s">
        <v>35</v>
      </c>
      <c r="F46" s="12" t="s">
        <v>89</v>
      </c>
      <c r="G46" s="12"/>
      <c r="H46" s="12"/>
      <c r="I46" s="12" t="s">
        <v>36</v>
      </c>
      <c r="J46" s="12" t="s">
        <v>168</v>
      </c>
      <c r="K46" s="21">
        <v>900</v>
      </c>
      <c r="L46" s="21">
        <v>900</v>
      </c>
      <c r="M46" s="22">
        <v>966.18</v>
      </c>
      <c r="N46" s="65">
        <f t="shared" si="7"/>
        <v>1.0735333333333332</v>
      </c>
      <c r="O46" s="21">
        <v>100</v>
      </c>
      <c r="P46" s="21">
        <v>542.37</v>
      </c>
      <c r="Q46" s="21">
        <v>1142.1</v>
      </c>
      <c r="R46" s="21">
        <v>400</v>
      </c>
      <c r="S46" s="21">
        <v>661.12</v>
      </c>
      <c r="T46" s="21">
        <v>700</v>
      </c>
      <c r="U46" s="21">
        <v>882.68</v>
      </c>
      <c r="V46" s="93">
        <v>400</v>
      </c>
      <c r="W46" s="21">
        <v>800</v>
      </c>
      <c r="X46" s="21">
        <v>665.32</v>
      </c>
      <c r="Y46" s="93">
        <v>660</v>
      </c>
      <c r="Z46" s="93">
        <v>660</v>
      </c>
      <c r="AA46" s="93">
        <v>660</v>
      </c>
      <c r="AB46" s="21">
        <f t="shared" si="5"/>
        <v>660</v>
      </c>
      <c r="AF46" s="21">
        <f t="shared" si="6"/>
        <v>660</v>
      </c>
      <c r="AG46" s="117"/>
      <c r="AH46" s="117"/>
    </row>
    <row r="47" spans="1:34" ht="15.75" hidden="1">
      <c r="A47" s="124">
        <v>44</v>
      </c>
      <c r="B47" s="20" t="s">
        <v>38</v>
      </c>
      <c r="C47" s="12" t="s">
        <v>38</v>
      </c>
      <c r="D47" s="12" t="s">
        <v>48</v>
      </c>
      <c r="E47" s="12" t="s">
        <v>35</v>
      </c>
      <c r="F47" s="12" t="s">
        <v>48</v>
      </c>
      <c r="G47" s="12"/>
      <c r="H47" s="12"/>
      <c r="I47" s="12" t="s">
        <v>36</v>
      </c>
      <c r="J47" s="12" t="s">
        <v>91</v>
      </c>
      <c r="K47" s="21"/>
      <c r="L47" s="21"/>
      <c r="M47" s="22"/>
      <c r="N47" s="65" t="e">
        <f t="shared" si="7"/>
        <v>#DIV/0!</v>
      </c>
      <c r="O47" s="21"/>
      <c r="P47" s="21"/>
      <c r="Q47" s="21"/>
      <c r="R47" s="21"/>
      <c r="S47" s="21"/>
      <c r="T47" s="21"/>
      <c r="U47" s="21"/>
      <c r="V47" s="93"/>
      <c r="W47" s="21"/>
      <c r="X47" s="21"/>
      <c r="Y47" s="93">
        <v>0</v>
      </c>
      <c r="Z47" s="93">
        <v>0</v>
      </c>
      <c r="AA47" s="93">
        <v>0</v>
      </c>
      <c r="AB47" s="21">
        <f t="shared" si="5"/>
        <v>0</v>
      </c>
      <c r="AF47" s="21">
        <f t="shared" si="6"/>
        <v>0</v>
      </c>
      <c r="AG47" s="117"/>
      <c r="AH47" s="117"/>
    </row>
    <row r="48" spans="1:34" ht="15.75" hidden="1">
      <c r="A48" s="124">
        <v>45</v>
      </c>
      <c r="B48" s="20" t="s">
        <v>38</v>
      </c>
      <c r="C48" s="12" t="s">
        <v>38</v>
      </c>
      <c r="D48" s="12" t="s">
        <v>48</v>
      </c>
      <c r="E48" s="12" t="s">
        <v>63</v>
      </c>
      <c r="F48" s="12"/>
      <c r="G48" s="12"/>
      <c r="H48" s="12"/>
      <c r="I48" s="12" t="s">
        <v>36</v>
      </c>
      <c r="J48" s="12" t="s">
        <v>92</v>
      </c>
      <c r="K48" s="21">
        <v>0</v>
      </c>
      <c r="L48" s="21"/>
      <c r="M48" s="22"/>
      <c r="N48" s="65" t="e">
        <f t="shared" si="7"/>
        <v>#DIV/0!</v>
      </c>
      <c r="O48" s="21">
        <v>0</v>
      </c>
      <c r="P48" s="21">
        <v>332.8</v>
      </c>
      <c r="Q48" s="21"/>
      <c r="R48" s="21">
        <v>0</v>
      </c>
      <c r="S48" s="21"/>
      <c r="T48" s="21"/>
      <c r="U48" s="21"/>
      <c r="V48" s="93">
        <v>0</v>
      </c>
      <c r="W48" s="21">
        <v>0</v>
      </c>
      <c r="X48" s="21"/>
      <c r="Y48" s="93">
        <v>0</v>
      </c>
      <c r="Z48" s="93">
        <v>0</v>
      </c>
      <c r="AA48" s="93">
        <v>0</v>
      </c>
      <c r="AB48" s="21">
        <f t="shared" si="5"/>
        <v>0</v>
      </c>
      <c r="AF48" s="21">
        <f t="shared" si="6"/>
        <v>0</v>
      </c>
      <c r="AG48" s="117"/>
      <c r="AH48" s="117"/>
    </row>
    <row r="49" spans="1:34" ht="15.75">
      <c r="A49" s="126">
        <v>46</v>
      </c>
      <c r="B49" s="30" t="s">
        <v>38</v>
      </c>
      <c r="C49" s="31" t="s">
        <v>38</v>
      </c>
      <c r="D49" s="31"/>
      <c r="E49" s="31"/>
      <c r="F49" s="31"/>
      <c r="G49" s="31"/>
      <c r="H49" s="31"/>
      <c r="I49" s="31"/>
      <c r="J49" s="2" t="s">
        <v>151</v>
      </c>
      <c r="K49" s="32">
        <f>SUM(K21:K48)</f>
        <v>7750</v>
      </c>
      <c r="L49" s="32">
        <f>SUM(L21:L48)</f>
        <v>9000</v>
      </c>
      <c r="M49" s="67">
        <f>SUM(M21:M48)</f>
        <v>17807.059999999998</v>
      </c>
      <c r="N49" s="73">
        <f t="shared" si="7"/>
        <v>1.978562222222222</v>
      </c>
      <c r="O49" s="32">
        <f aca="true" t="shared" si="8" ref="O49:AB49">SUM(O21:O48)</f>
        <v>4000</v>
      </c>
      <c r="P49" s="32">
        <f t="shared" si="8"/>
        <v>21220.989999999998</v>
      </c>
      <c r="Q49" s="32">
        <f>SUM(Q21:Q48)</f>
        <v>21228.499999999996</v>
      </c>
      <c r="R49" s="32">
        <f t="shared" si="8"/>
        <v>7250</v>
      </c>
      <c r="S49" s="32">
        <f t="shared" si="8"/>
        <v>18519.39</v>
      </c>
      <c r="T49" s="32">
        <f t="shared" si="8"/>
        <v>28200</v>
      </c>
      <c r="U49" s="32">
        <f t="shared" si="8"/>
        <v>35055.590000000004</v>
      </c>
      <c r="V49" s="95">
        <f t="shared" si="8"/>
        <v>10100</v>
      </c>
      <c r="W49" s="32">
        <f>SUM(W21:W48)</f>
        <v>12800</v>
      </c>
      <c r="X49" s="32">
        <f t="shared" si="8"/>
        <v>21316.25</v>
      </c>
      <c r="Y49" s="95">
        <f t="shared" si="8"/>
        <v>14153</v>
      </c>
      <c r="Z49" s="95">
        <f>SUM(Z21:Z48)</f>
        <v>20700</v>
      </c>
      <c r="AA49" s="95">
        <f>SUM(AA21:AA48)</f>
        <v>20700</v>
      </c>
      <c r="AB49" s="32">
        <f t="shared" si="8"/>
        <v>14153</v>
      </c>
      <c r="AF49" s="32">
        <f>SUM(AF21:AF48)</f>
        <v>14153</v>
      </c>
      <c r="AG49" s="117"/>
      <c r="AH49" s="117"/>
    </row>
    <row r="50" spans="1:34" ht="15.75">
      <c r="A50" s="124">
        <v>47</v>
      </c>
      <c r="B50" s="20" t="s">
        <v>38</v>
      </c>
      <c r="C50" s="12" t="s">
        <v>48</v>
      </c>
      <c r="D50" s="12" t="s">
        <v>48</v>
      </c>
      <c r="E50" s="12" t="s">
        <v>39</v>
      </c>
      <c r="F50" s="12"/>
      <c r="G50" s="12"/>
      <c r="H50" s="12"/>
      <c r="I50" s="77">
        <v>41</v>
      </c>
      <c r="J50" s="12" t="s">
        <v>95</v>
      </c>
      <c r="K50" s="21">
        <v>2000</v>
      </c>
      <c r="L50" s="21">
        <v>2000</v>
      </c>
      <c r="M50" s="22">
        <v>1379</v>
      </c>
      <c r="N50" s="65">
        <f t="shared" si="7"/>
        <v>0.6895</v>
      </c>
      <c r="O50" s="21">
        <v>-500</v>
      </c>
      <c r="P50" s="21">
        <v>2593</v>
      </c>
      <c r="Q50" s="21">
        <v>2200</v>
      </c>
      <c r="R50" s="21">
        <v>1000</v>
      </c>
      <c r="S50" s="21">
        <v>1703</v>
      </c>
      <c r="T50" s="21">
        <v>531</v>
      </c>
      <c r="U50" s="21">
        <v>2656</v>
      </c>
      <c r="V50" s="93">
        <v>1500</v>
      </c>
      <c r="W50" s="21">
        <v>2000</v>
      </c>
      <c r="X50" s="21">
        <v>742</v>
      </c>
      <c r="Y50" s="93">
        <v>0</v>
      </c>
      <c r="Z50" s="93">
        <v>318</v>
      </c>
      <c r="AA50" s="93">
        <v>318</v>
      </c>
      <c r="AB50" s="21">
        <f>Y50</f>
        <v>0</v>
      </c>
      <c r="AF50" s="21">
        <f>Y50</f>
        <v>0</v>
      </c>
      <c r="AG50" s="117"/>
      <c r="AH50" s="117"/>
    </row>
    <row r="51" spans="1:34" ht="15.75">
      <c r="A51" s="124">
        <v>48</v>
      </c>
      <c r="B51" s="115">
        <v>2</v>
      </c>
      <c r="C51" s="12" t="s">
        <v>48</v>
      </c>
      <c r="D51" s="12" t="s">
        <v>48</v>
      </c>
      <c r="E51" s="12" t="s">
        <v>39</v>
      </c>
      <c r="F51" s="77">
        <v>1</v>
      </c>
      <c r="G51" s="12"/>
      <c r="H51" s="12"/>
      <c r="I51" s="77">
        <v>41</v>
      </c>
      <c r="J51" s="12" t="s">
        <v>226</v>
      </c>
      <c r="K51" s="21"/>
      <c r="L51" s="21"/>
      <c r="M51" s="22"/>
      <c r="N51" s="65"/>
      <c r="O51" s="21"/>
      <c r="P51" s="21"/>
      <c r="Q51" s="21"/>
      <c r="R51" s="21"/>
      <c r="S51" s="21"/>
      <c r="T51" s="21"/>
      <c r="U51" s="21"/>
      <c r="V51" s="93"/>
      <c r="W51" s="21"/>
      <c r="X51" s="21">
        <v>16900</v>
      </c>
      <c r="Y51" s="93">
        <v>0</v>
      </c>
      <c r="Z51" s="93">
        <v>0</v>
      </c>
      <c r="AA51" s="93">
        <v>0</v>
      </c>
      <c r="AB51" s="21">
        <f>Y51</f>
        <v>0</v>
      </c>
      <c r="AF51" s="21">
        <f>Y51</f>
        <v>0</v>
      </c>
      <c r="AG51" s="117"/>
      <c r="AH51" s="117"/>
    </row>
    <row r="52" spans="1:34" ht="15.75">
      <c r="A52" s="124">
        <v>49</v>
      </c>
      <c r="B52" s="20" t="s">
        <v>38</v>
      </c>
      <c r="C52" s="12" t="s">
        <v>48</v>
      </c>
      <c r="D52" s="77">
        <v>9</v>
      </c>
      <c r="E52" s="12" t="s">
        <v>39</v>
      </c>
      <c r="F52" s="12"/>
      <c r="G52" s="12"/>
      <c r="H52" s="12"/>
      <c r="I52" s="77">
        <v>44</v>
      </c>
      <c r="J52" s="12" t="s">
        <v>244</v>
      </c>
      <c r="K52" s="21">
        <v>0</v>
      </c>
      <c r="L52" s="21"/>
      <c r="M52" s="22">
        <v>0</v>
      </c>
      <c r="N52" s="65" t="e">
        <f t="shared" si="7"/>
        <v>#DIV/0!</v>
      </c>
      <c r="O52" s="21"/>
      <c r="P52" s="21"/>
      <c r="Q52" s="21"/>
      <c r="R52" s="21">
        <v>0</v>
      </c>
      <c r="S52" s="21">
        <v>53959.75</v>
      </c>
      <c r="T52" s="21">
        <v>8878</v>
      </c>
      <c r="U52" s="21">
        <v>8878</v>
      </c>
      <c r="V52" s="93">
        <v>0</v>
      </c>
      <c r="W52" s="21">
        <v>5000</v>
      </c>
      <c r="X52" s="21">
        <v>3940.63</v>
      </c>
      <c r="Y52" s="93">
        <v>3702.51</v>
      </c>
      <c r="Z52" s="93">
        <v>3702.51</v>
      </c>
      <c r="AA52" s="93">
        <v>3702.51</v>
      </c>
      <c r="AB52" s="21">
        <f>Y52</f>
        <v>3702.51</v>
      </c>
      <c r="AF52" s="21">
        <f>Y52</f>
        <v>3702.51</v>
      </c>
      <c r="AG52" s="117"/>
      <c r="AH52" s="117"/>
    </row>
    <row r="53" spans="1:32" ht="15.75">
      <c r="A53" s="126">
        <v>50</v>
      </c>
      <c r="B53" s="30" t="s">
        <v>38</v>
      </c>
      <c r="C53" s="31" t="s">
        <v>48</v>
      </c>
      <c r="D53" s="31"/>
      <c r="E53" s="31"/>
      <c r="F53" s="31"/>
      <c r="G53" s="31"/>
      <c r="H53" s="31"/>
      <c r="I53" s="31"/>
      <c r="J53" s="2" t="s">
        <v>152</v>
      </c>
      <c r="K53" s="32">
        <f>SUM(K50:K52)</f>
        <v>2000</v>
      </c>
      <c r="L53" s="32">
        <f>SUM(L50:L52)</f>
        <v>2000</v>
      </c>
      <c r="M53" s="67">
        <f>SUM(M50:M52)</f>
        <v>1379</v>
      </c>
      <c r="N53" s="73">
        <f t="shared" si="7"/>
        <v>0.6895</v>
      </c>
      <c r="O53" s="32">
        <f aca="true" t="shared" si="9" ref="O53:AB53">SUM(O50:O52)</f>
        <v>-500</v>
      </c>
      <c r="P53" s="32">
        <f t="shared" si="9"/>
        <v>2593</v>
      </c>
      <c r="Q53" s="32">
        <f t="shared" si="9"/>
        <v>2200</v>
      </c>
      <c r="R53" s="32">
        <f t="shared" si="9"/>
        <v>1000</v>
      </c>
      <c r="S53" s="32">
        <f t="shared" si="9"/>
        <v>55662.75</v>
      </c>
      <c r="T53" s="32">
        <f t="shared" si="9"/>
        <v>9409</v>
      </c>
      <c r="U53" s="32">
        <f t="shared" si="9"/>
        <v>11534</v>
      </c>
      <c r="V53" s="95">
        <f t="shared" si="9"/>
        <v>1500</v>
      </c>
      <c r="W53" s="32">
        <f t="shared" si="9"/>
        <v>7000</v>
      </c>
      <c r="X53" s="32">
        <f t="shared" si="9"/>
        <v>21582.63</v>
      </c>
      <c r="Y53" s="95">
        <f t="shared" si="9"/>
        <v>3702.51</v>
      </c>
      <c r="Z53" s="95">
        <f>SUM(Z50:Z52)</f>
        <v>4020.51</v>
      </c>
      <c r="AA53" s="95">
        <f>SUM(AA50:AA52)</f>
        <v>4020.51</v>
      </c>
      <c r="AB53" s="32">
        <f t="shared" si="9"/>
        <v>3702.51</v>
      </c>
      <c r="AF53" s="32">
        <f>SUM(AF50:AF52)</f>
        <v>3702.51</v>
      </c>
    </row>
    <row r="54" spans="1:32" ht="15.75">
      <c r="A54" s="124">
        <v>51</v>
      </c>
      <c r="B54" s="20" t="s">
        <v>38</v>
      </c>
      <c r="C54" s="12" t="s">
        <v>84</v>
      </c>
      <c r="D54" s="12" t="s">
        <v>38</v>
      </c>
      <c r="E54" s="12"/>
      <c r="F54" s="12"/>
      <c r="G54" s="12"/>
      <c r="H54" s="12"/>
      <c r="I54" s="12" t="s">
        <v>36</v>
      </c>
      <c r="J54" s="12" t="s">
        <v>97</v>
      </c>
      <c r="K54" s="21">
        <v>150</v>
      </c>
      <c r="L54" s="21">
        <v>150</v>
      </c>
      <c r="M54" s="22">
        <v>42.77</v>
      </c>
      <c r="N54" s="65">
        <f t="shared" si="7"/>
        <v>0.28513333333333335</v>
      </c>
      <c r="O54" s="21"/>
      <c r="P54" s="21">
        <v>45.2</v>
      </c>
      <c r="Q54" s="21">
        <v>51.8</v>
      </c>
      <c r="R54" s="21">
        <v>150</v>
      </c>
      <c r="S54" s="21">
        <v>61.5</v>
      </c>
      <c r="T54" s="21">
        <v>15</v>
      </c>
      <c r="U54" s="21">
        <v>14.88</v>
      </c>
      <c r="V54" s="93">
        <v>50</v>
      </c>
      <c r="W54" s="21">
        <v>15</v>
      </c>
      <c r="X54" s="21">
        <v>2.31</v>
      </c>
      <c r="Y54" s="93">
        <v>1</v>
      </c>
      <c r="Z54" s="93">
        <v>1</v>
      </c>
      <c r="AA54" s="93">
        <v>1</v>
      </c>
      <c r="AB54" s="21">
        <f>Y54</f>
        <v>1</v>
      </c>
      <c r="AF54" s="21">
        <f>Y54</f>
        <v>1</v>
      </c>
    </row>
    <row r="55" spans="1:32" ht="15.75">
      <c r="A55" s="124">
        <v>52</v>
      </c>
      <c r="B55" s="20" t="s">
        <v>38</v>
      </c>
      <c r="C55" s="12" t="s">
        <v>84</v>
      </c>
      <c r="D55" s="12" t="s">
        <v>48</v>
      </c>
      <c r="E55" s="12"/>
      <c r="F55" s="12"/>
      <c r="G55" s="12"/>
      <c r="H55" s="12"/>
      <c r="I55" s="12" t="s">
        <v>36</v>
      </c>
      <c r="J55" s="12" t="s">
        <v>98</v>
      </c>
      <c r="K55" s="21"/>
      <c r="L55" s="21"/>
      <c r="M55" s="22">
        <v>0.19</v>
      </c>
      <c r="N55" s="65" t="e">
        <f t="shared" si="7"/>
        <v>#DIV/0!</v>
      </c>
      <c r="O55" s="21"/>
      <c r="P55" s="21">
        <v>15.31</v>
      </c>
      <c r="Q55" s="21">
        <v>0.28</v>
      </c>
      <c r="R55" s="21"/>
      <c r="S55" s="21">
        <v>0.33</v>
      </c>
      <c r="T55" s="21">
        <v>0</v>
      </c>
      <c r="U55" s="21">
        <v>0.02</v>
      </c>
      <c r="V55" s="93"/>
      <c r="W55" s="21"/>
      <c r="X55" s="21">
        <v>8.4</v>
      </c>
      <c r="Y55" s="93">
        <v>1</v>
      </c>
      <c r="Z55" s="93">
        <v>1</v>
      </c>
      <c r="AA55" s="93">
        <v>1</v>
      </c>
      <c r="AB55" s="21">
        <f>Y55</f>
        <v>1</v>
      </c>
      <c r="AF55" s="21">
        <f>Y55</f>
        <v>1</v>
      </c>
    </row>
    <row r="56" spans="1:32" ht="15.75">
      <c r="A56" s="124">
        <v>53</v>
      </c>
      <c r="B56" s="20" t="s">
        <v>38</v>
      </c>
      <c r="C56" s="12" t="s">
        <v>84</v>
      </c>
      <c r="D56" s="12" t="s">
        <v>84</v>
      </c>
      <c r="E56" s="12"/>
      <c r="F56" s="12"/>
      <c r="G56" s="12"/>
      <c r="H56" s="12"/>
      <c r="I56" s="12" t="s">
        <v>36</v>
      </c>
      <c r="J56" s="12" t="s">
        <v>99</v>
      </c>
      <c r="K56" s="21"/>
      <c r="L56" s="21"/>
      <c r="M56" s="22">
        <v>94.16</v>
      </c>
      <c r="N56" s="65" t="e">
        <f t="shared" si="7"/>
        <v>#DIV/0!</v>
      </c>
      <c r="O56" s="21"/>
      <c r="P56" s="21">
        <v>84.74</v>
      </c>
      <c r="Q56" s="21">
        <v>103.56</v>
      </c>
      <c r="R56" s="21"/>
      <c r="S56" s="21">
        <v>53.5</v>
      </c>
      <c r="T56" s="21">
        <v>25</v>
      </c>
      <c r="U56" s="21">
        <v>32.24</v>
      </c>
      <c r="V56" s="93">
        <v>50</v>
      </c>
      <c r="W56" s="21">
        <v>15</v>
      </c>
      <c r="X56" s="21">
        <v>54.91</v>
      </c>
      <c r="Y56" s="93">
        <v>0</v>
      </c>
      <c r="Z56" s="93">
        <v>0</v>
      </c>
      <c r="AA56" s="93">
        <v>0</v>
      </c>
      <c r="AB56" s="21">
        <f>Y56</f>
        <v>0</v>
      </c>
      <c r="AF56" s="21">
        <f>Y56</f>
        <v>0</v>
      </c>
    </row>
    <row r="57" spans="1:32" ht="15" customHeight="1">
      <c r="A57" s="126">
        <v>54</v>
      </c>
      <c r="B57" s="30" t="s">
        <v>38</v>
      </c>
      <c r="C57" s="31" t="s">
        <v>84</v>
      </c>
      <c r="D57" s="31"/>
      <c r="E57" s="31"/>
      <c r="F57" s="31"/>
      <c r="G57" s="31"/>
      <c r="H57" s="31"/>
      <c r="I57" s="31"/>
      <c r="J57" s="2" t="s">
        <v>153</v>
      </c>
      <c r="K57" s="32">
        <f>SUM(K54:K56)</f>
        <v>150</v>
      </c>
      <c r="L57" s="32">
        <f>SUM(L54:L56)</f>
        <v>150</v>
      </c>
      <c r="M57" s="67">
        <f>SUM(M54:M56)</f>
        <v>137.12</v>
      </c>
      <c r="N57" s="73">
        <f t="shared" si="7"/>
        <v>0.9141333333333334</v>
      </c>
      <c r="O57" s="32">
        <f aca="true" t="shared" si="10" ref="O57:AB57">SUM(O54:O56)</f>
        <v>0</v>
      </c>
      <c r="P57" s="32">
        <f t="shared" si="10"/>
        <v>145.25</v>
      </c>
      <c r="Q57" s="32">
        <f>SUM(Q54:Q56)</f>
        <v>155.64</v>
      </c>
      <c r="R57" s="32">
        <f t="shared" si="10"/>
        <v>150</v>
      </c>
      <c r="S57" s="32">
        <f t="shared" si="10"/>
        <v>115.33</v>
      </c>
      <c r="T57" s="32">
        <f t="shared" si="10"/>
        <v>40</v>
      </c>
      <c r="U57" s="32">
        <f t="shared" si="10"/>
        <v>47.14</v>
      </c>
      <c r="V57" s="95">
        <f t="shared" si="10"/>
        <v>100</v>
      </c>
      <c r="W57" s="32">
        <f>SUM(W54:W56)</f>
        <v>30</v>
      </c>
      <c r="X57" s="32">
        <f t="shared" si="10"/>
        <v>65.62</v>
      </c>
      <c r="Y57" s="95">
        <f t="shared" si="10"/>
        <v>2</v>
      </c>
      <c r="Z57" s="95">
        <f>SUM(Z54:Z56)</f>
        <v>2</v>
      </c>
      <c r="AA57" s="95">
        <f>SUM(AA54:AA56)</f>
        <v>2</v>
      </c>
      <c r="AB57" s="32">
        <f t="shared" si="10"/>
        <v>2</v>
      </c>
      <c r="AF57" s="32">
        <f>SUM(AF54:AF56)</f>
        <v>2</v>
      </c>
    </row>
    <row r="58" spans="1:32" ht="15.75" hidden="1">
      <c r="A58" s="124">
        <v>55</v>
      </c>
      <c r="B58" s="20" t="s">
        <v>38</v>
      </c>
      <c r="C58" s="12" t="s">
        <v>100</v>
      </c>
      <c r="D58" s="12" t="s">
        <v>34</v>
      </c>
      <c r="E58" s="12" t="s">
        <v>63</v>
      </c>
      <c r="F58" s="12"/>
      <c r="G58" s="12"/>
      <c r="H58" s="12"/>
      <c r="I58" s="12" t="s">
        <v>36</v>
      </c>
      <c r="J58" s="12" t="s">
        <v>101</v>
      </c>
      <c r="K58" s="21">
        <v>0</v>
      </c>
      <c r="L58" s="21">
        <v>0</v>
      </c>
      <c r="M58" s="22">
        <v>0</v>
      </c>
      <c r="N58" s="65" t="e">
        <f t="shared" si="7"/>
        <v>#DIV/0!</v>
      </c>
      <c r="O58" s="21">
        <v>0</v>
      </c>
      <c r="P58" s="21"/>
      <c r="Q58" s="21"/>
      <c r="R58" s="21">
        <v>0</v>
      </c>
      <c r="S58" s="21"/>
      <c r="T58" s="21"/>
      <c r="U58" s="21"/>
      <c r="V58" s="93">
        <v>0</v>
      </c>
      <c r="W58" s="21">
        <v>0</v>
      </c>
      <c r="X58" s="21"/>
      <c r="Y58" s="93">
        <v>0</v>
      </c>
      <c r="Z58" s="93">
        <v>0</v>
      </c>
      <c r="AA58" s="93">
        <v>0</v>
      </c>
      <c r="AB58" s="21">
        <f aca="true" t="shared" si="11" ref="AB58:AB66">Y58</f>
        <v>0</v>
      </c>
      <c r="AF58" s="21">
        <f aca="true" t="shared" si="12" ref="AF58:AF66">Y58</f>
        <v>0</v>
      </c>
    </row>
    <row r="59" spans="1:32" ht="15.75">
      <c r="A59" s="124">
        <v>56</v>
      </c>
      <c r="B59" s="20" t="s">
        <v>38</v>
      </c>
      <c r="C59" s="12" t="s">
        <v>100</v>
      </c>
      <c r="D59" s="12" t="s">
        <v>38</v>
      </c>
      <c r="E59" s="12" t="s">
        <v>102</v>
      </c>
      <c r="F59" s="12"/>
      <c r="G59" s="12"/>
      <c r="H59" s="12"/>
      <c r="I59" s="12" t="s">
        <v>36</v>
      </c>
      <c r="J59" s="12" t="s">
        <v>103</v>
      </c>
      <c r="K59" s="21">
        <v>0</v>
      </c>
      <c r="L59" s="21"/>
      <c r="M59" s="22">
        <v>304.71</v>
      </c>
      <c r="N59" s="65" t="e">
        <f t="shared" si="7"/>
        <v>#DIV/0!</v>
      </c>
      <c r="O59" s="21">
        <v>300</v>
      </c>
      <c r="P59" s="21">
        <v>153.51</v>
      </c>
      <c r="Q59" s="21">
        <v>304.71</v>
      </c>
      <c r="R59" s="21">
        <v>0</v>
      </c>
      <c r="S59" s="21">
        <v>4.87</v>
      </c>
      <c r="T59" s="21"/>
      <c r="U59" s="21"/>
      <c r="V59" s="93">
        <v>0</v>
      </c>
      <c r="W59" s="21">
        <v>0</v>
      </c>
      <c r="X59" s="21">
        <v>206.49</v>
      </c>
      <c r="Y59" s="93">
        <v>0</v>
      </c>
      <c r="Z59" s="93">
        <v>0</v>
      </c>
      <c r="AA59" s="93">
        <v>0</v>
      </c>
      <c r="AB59" s="21">
        <f t="shared" si="11"/>
        <v>0</v>
      </c>
      <c r="AF59" s="21">
        <f t="shared" si="12"/>
        <v>0</v>
      </c>
    </row>
    <row r="60" spans="1:32" ht="15.75" hidden="1">
      <c r="A60" s="124">
        <v>57</v>
      </c>
      <c r="B60" s="20" t="s">
        <v>38</v>
      </c>
      <c r="C60" s="12" t="s">
        <v>100</v>
      </c>
      <c r="D60" s="12" t="s">
        <v>38</v>
      </c>
      <c r="E60" s="12" t="s">
        <v>104</v>
      </c>
      <c r="F60" s="12"/>
      <c r="G60" s="12"/>
      <c r="H60" s="12"/>
      <c r="I60" s="12" t="s">
        <v>36</v>
      </c>
      <c r="J60" s="12" t="s">
        <v>105</v>
      </c>
      <c r="K60" s="21">
        <v>0</v>
      </c>
      <c r="L60" s="21"/>
      <c r="M60" s="22">
        <v>0</v>
      </c>
      <c r="N60" s="65" t="e">
        <f t="shared" si="7"/>
        <v>#DIV/0!</v>
      </c>
      <c r="O60" s="21"/>
      <c r="P60" s="21">
        <v>1024.82</v>
      </c>
      <c r="Q60" s="21"/>
      <c r="R60" s="21">
        <v>0</v>
      </c>
      <c r="S60" s="21"/>
      <c r="T60" s="21"/>
      <c r="U60" s="21"/>
      <c r="V60" s="93">
        <v>0</v>
      </c>
      <c r="W60" s="21">
        <v>0</v>
      </c>
      <c r="X60" s="21"/>
      <c r="Y60" s="93">
        <v>0</v>
      </c>
      <c r="Z60" s="93">
        <v>0</v>
      </c>
      <c r="AA60" s="93">
        <v>0</v>
      </c>
      <c r="AB60" s="21">
        <f t="shared" si="11"/>
        <v>0</v>
      </c>
      <c r="AF60" s="21">
        <f t="shared" si="12"/>
        <v>0</v>
      </c>
    </row>
    <row r="61" spans="1:32" ht="15.75" customHeight="1">
      <c r="A61" s="124">
        <v>58</v>
      </c>
      <c r="B61" s="20" t="s">
        <v>38</v>
      </c>
      <c r="C61" s="12" t="s">
        <v>100</v>
      </c>
      <c r="D61" s="12" t="s">
        <v>38</v>
      </c>
      <c r="E61" s="12" t="s">
        <v>50</v>
      </c>
      <c r="F61" s="12"/>
      <c r="G61" s="12"/>
      <c r="H61" s="12"/>
      <c r="I61" s="12" t="s">
        <v>36</v>
      </c>
      <c r="J61" s="12" t="s">
        <v>106</v>
      </c>
      <c r="K61" s="21">
        <v>2120</v>
      </c>
      <c r="L61" s="21">
        <v>5120</v>
      </c>
      <c r="M61" s="22">
        <v>5379.97</v>
      </c>
      <c r="N61" s="65">
        <f t="shared" si="7"/>
        <v>1.0507753906250001</v>
      </c>
      <c r="O61" s="21">
        <v>250</v>
      </c>
      <c r="P61" s="21">
        <v>540.57</v>
      </c>
      <c r="Q61" s="21">
        <v>5379.97</v>
      </c>
      <c r="R61" s="21">
        <v>1600</v>
      </c>
      <c r="S61" s="21">
        <v>1770.52</v>
      </c>
      <c r="T61" s="21">
        <v>1953</v>
      </c>
      <c r="U61" s="21">
        <v>2000.67</v>
      </c>
      <c r="V61" s="93">
        <v>1000</v>
      </c>
      <c r="W61" s="21">
        <v>1750</v>
      </c>
      <c r="X61" s="21">
        <v>3869.47</v>
      </c>
      <c r="Y61" s="93">
        <v>3250</v>
      </c>
      <c r="Z61" s="93">
        <v>6492</v>
      </c>
      <c r="AA61" s="93">
        <v>6492</v>
      </c>
      <c r="AB61" s="21">
        <f t="shared" si="11"/>
        <v>3250</v>
      </c>
      <c r="AF61" s="21">
        <f t="shared" si="12"/>
        <v>3250</v>
      </c>
    </row>
    <row r="62" spans="1:32" ht="16.5" customHeight="1">
      <c r="A62" s="124">
        <v>59</v>
      </c>
      <c r="B62" s="20" t="s">
        <v>38</v>
      </c>
      <c r="C62" s="12" t="s">
        <v>100</v>
      </c>
      <c r="D62" s="12" t="s">
        <v>38</v>
      </c>
      <c r="E62" s="112" t="s">
        <v>218</v>
      </c>
      <c r="F62" s="12"/>
      <c r="G62" s="12"/>
      <c r="H62" s="12"/>
      <c r="I62" s="77">
        <v>41</v>
      </c>
      <c r="J62" s="12" t="s">
        <v>227</v>
      </c>
      <c r="K62" s="21"/>
      <c r="L62" s="21"/>
      <c r="M62" s="22"/>
      <c r="N62" s="65"/>
      <c r="O62" s="21"/>
      <c r="P62" s="21"/>
      <c r="Q62" s="21"/>
      <c r="R62" s="21"/>
      <c r="S62" s="21"/>
      <c r="T62" s="21">
        <v>0</v>
      </c>
      <c r="U62" s="21">
        <v>860.35</v>
      </c>
      <c r="V62" s="93"/>
      <c r="W62" s="21">
        <v>8136</v>
      </c>
      <c r="X62" s="21"/>
      <c r="Y62" s="93">
        <v>0</v>
      </c>
      <c r="Z62" s="93">
        <v>0</v>
      </c>
      <c r="AA62" s="93">
        <v>0</v>
      </c>
      <c r="AB62" s="21">
        <f t="shared" si="11"/>
        <v>0</v>
      </c>
      <c r="AF62" s="21">
        <f t="shared" si="12"/>
        <v>0</v>
      </c>
    </row>
    <row r="63" spans="1:32" ht="15.75">
      <c r="A63" s="124">
        <v>60</v>
      </c>
      <c r="B63" s="20" t="s">
        <v>38</v>
      </c>
      <c r="C63" s="12" t="s">
        <v>100</v>
      </c>
      <c r="D63" s="12" t="s">
        <v>38</v>
      </c>
      <c r="E63" s="12" t="s">
        <v>107</v>
      </c>
      <c r="F63" s="12" t="s">
        <v>71</v>
      </c>
      <c r="G63" s="12"/>
      <c r="H63" s="12"/>
      <c r="I63" s="12" t="s">
        <v>36</v>
      </c>
      <c r="J63" s="12" t="s">
        <v>228</v>
      </c>
      <c r="K63" s="21">
        <v>1400</v>
      </c>
      <c r="L63" s="21">
        <v>1400</v>
      </c>
      <c r="M63" s="22">
        <f>2776.93+2899.6</f>
        <v>5676.53</v>
      </c>
      <c r="N63" s="65">
        <f t="shared" si="7"/>
        <v>4.054664285714286</v>
      </c>
      <c r="O63" s="21">
        <v>4600</v>
      </c>
      <c r="P63" s="21">
        <v>1387.3</v>
      </c>
      <c r="Q63" s="21">
        <v>3220.93</v>
      </c>
      <c r="R63" s="21">
        <v>4200</v>
      </c>
      <c r="S63" s="21">
        <v>3925.92</v>
      </c>
      <c r="T63" s="21">
        <f>3000+3000</f>
        <v>6000</v>
      </c>
      <c r="U63" s="21">
        <v>4342.5</v>
      </c>
      <c r="V63" s="93">
        <v>3000</v>
      </c>
      <c r="W63" s="21">
        <v>9000</v>
      </c>
      <c r="X63" s="21">
        <v>6083</v>
      </c>
      <c r="Y63" s="93">
        <v>6000</v>
      </c>
      <c r="Z63" s="93">
        <v>6000</v>
      </c>
      <c r="AA63" s="93">
        <v>6000</v>
      </c>
      <c r="AB63" s="21">
        <f t="shared" si="11"/>
        <v>6000</v>
      </c>
      <c r="AF63" s="21">
        <f t="shared" si="12"/>
        <v>6000</v>
      </c>
    </row>
    <row r="64" spans="1:32" ht="15.75">
      <c r="A64" s="124">
        <v>61</v>
      </c>
      <c r="B64" s="20" t="s">
        <v>38</v>
      </c>
      <c r="C64" s="12" t="s">
        <v>100</v>
      </c>
      <c r="D64" s="12" t="s">
        <v>38</v>
      </c>
      <c r="E64" s="12" t="s">
        <v>107</v>
      </c>
      <c r="F64" s="77">
        <v>41</v>
      </c>
      <c r="G64" s="12"/>
      <c r="H64" s="12"/>
      <c r="I64" s="12" t="s">
        <v>36</v>
      </c>
      <c r="J64" s="12" t="s">
        <v>176</v>
      </c>
      <c r="K64" s="21"/>
      <c r="L64" s="21"/>
      <c r="M64" s="22"/>
      <c r="N64" s="65"/>
      <c r="O64" s="21"/>
      <c r="P64" s="21"/>
      <c r="Q64" s="21">
        <v>2762</v>
      </c>
      <c r="R64" s="21"/>
      <c r="S64" s="21"/>
      <c r="T64" s="21"/>
      <c r="U64" s="21">
        <v>2243.04</v>
      </c>
      <c r="V64" s="93"/>
      <c r="W64" s="21"/>
      <c r="X64" s="21">
        <v>3782.66</v>
      </c>
      <c r="Y64" s="93">
        <v>3000</v>
      </c>
      <c r="Z64" s="93">
        <v>3850</v>
      </c>
      <c r="AA64" s="93">
        <v>3850</v>
      </c>
      <c r="AB64" s="21">
        <f t="shared" si="11"/>
        <v>3000</v>
      </c>
      <c r="AF64" s="21">
        <f t="shared" si="12"/>
        <v>3000</v>
      </c>
    </row>
    <row r="65" spans="1:32" ht="15.75">
      <c r="A65" s="124">
        <v>62</v>
      </c>
      <c r="B65" s="20" t="s">
        <v>38</v>
      </c>
      <c r="C65" s="12" t="s">
        <v>100</v>
      </c>
      <c r="D65" s="12" t="s">
        <v>38</v>
      </c>
      <c r="E65" s="12" t="s">
        <v>107</v>
      </c>
      <c r="F65" s="12" t="s">
        <v>109</v>
      </c>
      <c r="G65" s="12"/>
      <c r="H65" s="12"/>
      <c r="I65" s="12" t="s">
        <v>36</v>
      </c>
      <c r="J65" s="12" t="s">
        <v>170</v>
      </c>
      <c r="K65" s="21">
        <v>600</v>
      </c>
      <c r="L65" s="21">
        <v>600</v>
      </c>
      <c r="M65" s="22">
        <v>942.5</v>
      </c>
      <c r="N65" s="65">
        <f t="shared" si="7"/>
        <v>1.5708333333333333</v>
      </c>
      <c r="O65" s="21">
        <v>350</v>
      </c>
      <c r="P65" s="21">
        <v>669.88</v>
      </c>
      <c r="Q65" s="21">
        <v>998</v>
      </c>
      <c r="R65" s="21">
        <v>600</v>
      </c>
      <c r="S65" s="21">
        <v>589.47</v>
      </c>
      <c r="T65" s="21">
        <v>614</v>
      </c>
      <c r="U65" s="21">
        <v>820</v>
      </c>
      <c r="V65" s="93">
        <v>600</v>
      </c>
      <c r="W65" s="21">
        <v>600</v>
      </c>
      <c r="X65" s="21">
        <v>706.49</v>
      </c>
      <c r="Y65" s="93">
        <v>700</v>
      </c>
      <c r="Z65" s="93">
        <v>700</v>
      </c>
      <c r="AA65" s="93">
        <v>700</v>
      </c>
      <c r="AB65" s="21">
        <f t="shared" si="11"/>
        <v>700</v>
      </c>
      <c r="AF65" s="21">
        <f t="shared" si="12"/>
        <v>700</v>
      </c>
    </row>
    <row r="66" spans="1:32" ht="15.75">
      <c r="A66" s="124">
        <v>63</v>
      </c>
      <c r="B66" s="20" t="s">
        <v>38</v>
      </c>
      <c r="C66" s="12" t="s">
        <v>100</v>
      </c>
      <c r="D66" s="12" t="s">
        <v>38</v>
      </c>
      <c r="E66" s="12" t="s">
        <v>107</v>
      </c>
      <c r="F66" s="12" t="s">
        <v>111</v>
      </c>
      <c r="G66" s="12"/>
      <c r="H66" s="12"/>
      <c r="I66" s="12" t="s">
        <v>36</v>
      </c>
      <c r="J66" s="12" t="s">
        <v>259</v>
      </c>
      <c r="K66" s="21">
        <v>250</v>
      </c>
      <c r="L66" s="21">
        <v>250</v>
      </c>
      <c r="M66" s="22">
        <v>361.98</v>
      </c>
      <c r="N66" s="65">
        <f t="shared" si="7"/>
        <v>1.44792</v>
      </c>
      <c r="O66" s="21">
        <v>110</v>
      </c>
      <c r="P66" s="21">
        <v>282.3</v>
      </c>
      <c r="Q66" s="21">
        <v>376.88</v>
      </c>
      <c r="R66" s="21">
        <v>300</v>
      </c>
      <c r="S66" s="21">
        <v>209.1</v>
      </c>
      <c r="T66" s="21">
        <v>60</v>
      </c>
      <c r="U66" s="21">
        <v>50.6</v>
      </c>
      <c r="V66" s="93">
        <v>200</v>
      </c>
      <c r="W66" s="21">
        <v>50</v>
      </c>
      <c r="X66" s="21">
        <v>293.4</v>
      </c>
      <c r="Y66" s="93">
        <v>230</v>
      </c>
      <c r="Z66" s="93">
        <v>230</v>
      </c>
      <c r="AA66" s="93">
        <v>230</v>
      </c>
      <c r="AB66" s="21">
        <f t="shared" si="11"/>
        <v>230</v>
      </c>
      <c r="AF66" s="21">
        <f t="shared" si="12"/>
        <v>230</v>
      </c>
    </row>
    <row r="67" spans="1:32" ht="15.75">
      <c r="A67" s="126">
        <v>64</v>
      </c>
      <c r="B67" s="30" t="s">
        <v>38</v>
      </c>
      <c r="C67" s="31" t="s">
        <v>100</v>
      </c>
      <c r="D67" s="31"/>
      <c r="E67" s="31"/>
      <c r="F67" s="31"/>
      <c r="G67" s="31"/>
      <c r="H67" s="31"/>
      <c r="I67" s="31"/>
      <c r="J67" s="2" t="s">
        <v>154</v>
      </c>
      <c r="K67" s="32">
        <f>SUM(K58:K66)</f>
        <v>4370</v>
      </c>
      <c r="L67" s="32">
        <f>SUM(L58:L66)</f>
        <v>7370</v>
      </c>
      <c r="M67" s="67">
        <f>SUM(M58:M66)</f>
        <v>12665.689999999999</v>
      </c>
      <c r="N67" s="73">
        <f t="shared" si="7"/>
        <v>1.7185468113975575</v>
      </c>
      <c r="O67" s="32">
        <f aca="true" t="shared" si="13" ref="O67:AB67">SUM(O58:O66)</f>
        <v>5610</v>
      </c>
      <c r="P67" s="32">
        <f t="shared" si="13"/>
        <v>4058.38</v>
      </c>
      <c r="Q67" s="32">
        <f t="shared" si="13"/>
        <v>13042.49</v>
      </c>
      <c r="R67" s="32">
        <f t="shared" si="13"/>
        <v>6700</v>
      </c>
      <c r="S67" s="32">
        <f t="shared" si="13"/>
        <v>6499.88</v>
      </c>
      <c r="T67" s="32">
        <f t="shared" si="13"/>
        <v>8627</v>
      </c>
      <c r="U67" s="32">
        <f t="shared" si="13"/>
        <v>10317.160000000002</v>
      </c>
      <c r="V67" s="95">
        <f t="shared" si="13"/>
        <v>4800</v>
      </c>
      <c r="W67" s="32">
        <f t="shared" si="13"/>
        <v>19536</v>
      </c>
      <c r="X67" s="32">
        <f t="shared" si="13"/>
        <v>14941.509999999998</v>
      </c>
      <c r="Y67" s="95">
        <f t="shared" si="13"/>
        <v>13180</v>
      </c>
      <c r="Z67" s="95">
        <f>SUM(Z58:Z66)</f>
        <v>17272</v>
      </c>
      <c r="AA67" s="95">
        <f>SUM(AA58:AA66)</f>
        <v>17272</v>
      </c>
      <c r="AB67" s="32">
        <f t="shared" si="13"/>
        <v>13180</v>
      </c>
      <c r="AF67" s="32">
        <f>SUM(AF58:AF66)</f>
        <v>13180</v>
      </c>
    </row>
    <row r="68" spans="1:32" ht="15.75">
      <c r="A68" s="131">
        <v>65</v>
      </c>
      <c r="B68" s="24" t="s">
        <v>38</v>
      </c>
      <c r="C68" s="25"/>
      <c r="D68" s="25"/>
      <c r="E68" s="25"/>
      <c r="F68" s="25"/>
      <c r="G68" s="25"/>
      <c r="H68" s="25"/>
      <c r="I68" s="25"/>
      <c r="J68" s="3" t="s">
        <v>155</v>
      </c>
      <c r="K68" s="26">
        <f>K20+K49+K53+K57+K67</f>
        <v>22670</v>
      </c>
      <c r="L68" s="26">
        <f>L20+L49+L53+L57+L67</f>
        <v>29420</v>
      </c>
      <c r="M68" s="66">
        <f>M20+M49+M53+M57+M67</f>
        <v>43040.77</v>
      </c>
      <c r="N68" s="72">
        <f t="shared" si="7"/>
        <v>1.462976546566961</v>
      </c>
      <c r="O68" s="26">
        <f aca="true" t="shared" si="14" ref="O68:AB68">O20+O49+O53+O57+O67</f>
        <v>10710</v>
      </c>
      <c r="P68" s="26">
        <f t="shared" si="14"/>
        <v>39442.469999999994</v>
      </c>
      <c r="Q68" s="26">
        <f t="shared" si="14"/>
        <v>49849.119999999995</v>
      </c>
      <c r="R68" s="26">
        <f t="shared" si="14"/>
        <v>22200</v>
      </c>
      <c r="S68" s="26">
        <f t="shared" si="14"/>
        <v>98404.81000000001</v>
      </c>
      <c r="T68" s="26">
        <f t="shared" si="14"/>
        <v>55006</v>
      </c>
      <c r="U68" s="26">
        <f t="shared" si="14"/>
        <v>67924.01000000001</v>
      </c>
      <c r="V68" s="94">
        <f t="shared" si="14"/>
        <v>27230</v>
      </c>
      <c r="W68" s="26">
        <f t="shared" si="14"/>
        <v>46186</v>
      </c>
      <c r="X68" s="26">
        <f t="shared" si="14"/>
        <v>68259.92</v>
      </c>
      <c r="Y68" s="94">
        <f t="shared" si="14"/>
        <v>39752.51</v>
      </c>
      <c r="Z68" s="94">
        <f>Z20+Z49+Z53+Z57+Z67</f>
        <v>50709.51</v>
      </c>
      <c r="AA68" s="94">
        <f>AA20+AA49+AA53+AA57+AA67</f>
        <v>50709.51</v>
      </c>
      <c r="AB68" s="26">
        <f t="shared" si="14"/>
        <v>39752.51</v>
      </c>
      <c r="AF68" s="26">
        <f>AF20+AF49+AF53+AF57+AF67</f>
        <v>39752.51</v>
      </c>
    </row>
    <row r="69" spans="1:27" s="28" customFormat="1" ht="15.75">
      <c r="A69" s="130">
        <v>66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6"/>
      <c r="Y69" s="111"/>
      <c r="Z69" s="111"/>
      <c r="AA69" s="111"/>
    </row>
    <row r="70" spans="1:32" s="28" customFormat="1" ht="15.75">
      <c r="A70" s="124">
        <v>66</v>
      </c>
      <c r="B70" s="20" t="s">
        <v>48</v>
      </c>
      <c r="C70" s="12" t="s">
        <v>34</v>
      </c>
      <c r="D70" s="12" t="s">
        <v>34</v>
      </c>
      <c r="E70" s="41"/>
      <c r="F70" s="41">
        <v>30</v>
      </c>
      <c r="G70" s="41"/>
      <c r="H70" s="41"/>
      <c r="I70" s="79">
        <v>41</v>
      </c>
      <c r="J70" s="135" t="s">
        <v>270</v>
      </c>
      <c r="K70" s="129"/>
      <c r="L70" s="129"/>
      <c r="M70" s="129"/>
      <c r="N70" s="129"/>
      <c r="O70" s="129"/>
      <c r="P70" s="129"/>
      <c r="Q70" s="129"/>
      <c r="R70" s="129"/>
      <c r="S70" s="132"/>
      <c r="T70" s="132"/>
      <c r="U70" s="132"/>
      <c r="V70" s="132"/>
      <c r="W70" s="133"/>
      <c r="X70" s="133"/>
      <c r="Y70" s="134">
        <v>0</v>
      </c>
      <c r="Z70" s="134">
        <v>401</v>
      </c>
      <c r="AA70" s="134">
        <v>401</v>
      </c>
      <c r="AB70" s="133"/>
      <c r="AC70" s="133"/>
      <c r="AD70" s="133"/>
      <c r="AE70" s="133"/>
      <c r="AF70" s="133"/>
    </row>
    <row r="71" spans="1:32" ht="15.75">
      <c r="A71" s="124">
        <v>67</v>
      </c>
      <c r="B71" s="20" t="s">
        <v>48</v>
      </c>
      <c r="C71" s="12" t="s">
        <v>34</v>
      </c>
      <c r="D71" s="12" t="s">
        <v>34</v>
      </c>
      <c r="E71" s="12"/>
      <c r="F71" s="12"/>
      <c r="G71" s="12"/>
      <c r="H71" s="12"/>
      <c r="I71" s="12" t="s">
        <v>36</v>
      </c>
      <c r="J71" s="12" t="s">
        <v>275</v>
      </c>
      <c r="K71" s="21"/>
      <c r="L71" s="21"/>
      <c r="M71" s="22">
        <v>766.88</v>
      </c>
      <c r="N71" s="22"/>
      <c r="O71" s="21"/>
      <c r="P71" s="21">
        <v>5574</v>
      </c>
      <c r="Q71" s="21">
        <v>6240.88</v>
      </c>
      <c r="R71" s="21"/>
      <c r="S71" s="45">
        <v>6645.57</v>
      </c>
      <c r="T71" s="45">
        <v>390</v>
      </c>
      <c r="U71" s="45">
        <v>390</v>
      </c>
      <c r="V71" s="97"/>
      <c r="W71" s="45"/>
      <c r="X71" s="45">
        <v>1535</v>
      </c>
      <c r="Y71" s="97">
        <v>500</v>
      </c>
      <c r="Z71" s="97">
        <v>500</v>
      </c>
      <c r="AA71" s="97">
        <v>795</v>
      </c>
      <c r="AB71" s="45">
        <f>Y71</f>
        <v>500</v>
      </c>
      <c r="AF71" s="45">
        <f>Y71</f>
        <v>500</v>
      </c>
    </row>
    <row r="72" spans="1:32" ht="15.75" customHeight="1">
      <c r="A72" s="124">
        <v>68</v>
      </c>
      <c r="B72" s="20" t="s">
        <v>48</v>
      </c>
      <c r="C72" s="12" t="s">
        <v>34</v>
      </c>
      <c r="D72" s="12" t="s">
        <v>34</v>
      </c>
      <c r="E72" s="12"/>
      <c r="F72" s="112" t="s">
        <v>274</v>
      </c>
      <c r="G72" s="12"/>
      <c r="H72" s="12"/>
      <c r="I72" s="12" t="s">
        <v>36</v>
      </c>
      <c r="J72" s="12" t="s">
        <v>276</v>
      </c>
      <c r="K72" s="21"/>
      <c r="L72" s="21"/>
      <c r="M72" s="22"/>
      <c r="N72" s="22"/>
      <c r="O72" s="21"/>
      <c r="P72" s="21"/>
      <c r="Q72" s="21"/>
      <c r="R72" s="21"/>
      <c r="S72" s="45"/>
      <c r="T72" s="45"/>
      <c r="U72" s="45"/>
      <c r="V72" s="97"/>
      <c r="W72" s="45"/>
      <c r="X72" s="45"/>
      <c r="Y72" s="97"/>
      <c r="Z72" s="97"/>
      <c r="AA72" s="97">
        <v>1000</v>
      </c>
      <c r="AB72" s="45"/>
      <c r="AF72" s="45"/>
    </row>
    <row r="73" spans="1:32" ht="0.75" customHeight="1" hidden="1">
      <c r="A73" s="124">
        <v>69</v>
      </c>
      <c r="B73" s="20" t="s">
        <v>48</v>
      </c>
      <c r="C73" s="12" t="s">
        <v>34</v>
      </c>
      <c r="D73" s="12" t="s">
        <v>34</v>
      </c>
      <c r="E73" s="12"/>
      <c r="F73" s="12" t="s">
        <v>114</v>
      </c>
      <c r="G73" s="12"/>
      <c r="H73" s="12"/>
      <c r="I73" s="12" t="s">
        <v>36</v>
      </c>
      <c r="J73" s="12" t="s">
        <v>115</v>
      </c>
      <c r="K73" s="21">
        <v>0</v>
      </c>
      <c r="L73" s="21"/>
      <c r="M73" s="22">
        <v>0</v>
      </c>
      <c r="N73" s="22"/>
      <c r="O73" s="21"/>
      <c r="P73" s="21">
        <v>1400</v>
      </c>
      <c r="Q73" s="21"/>
      <c r="R73" s="21"/>
      <c r="S73" s="21"/>
      <c r="T73" s="21"/>
      <c r="U73" s="21"/>
      <c r="V73" s="93"/>
      <c r="W73" s="21"/>
      <c r="X73" s="21"/>
      <c r="Y73" s="93">
        <v>0</v>
      </c>
      <c r="Z73" s="93">
        <v>0</v>
      </c>
      <c r="AA73" s="93">
        <v>0</v>
      </c>
      <c r="AB73" s="21">
        <v>0</v>
      </c>
      <c r="AF73" s="21">
        <v>0</v>
      </c>
    </row>
    <row r="74" spans="1:32" ht="15.75" customHeight="1">
      <c r="A74" s="124">
        <v>70</v>
      </c>
      <c r="B74" s="20" t="s">
        <v>48</v>
      </c>
      <c r="C74" s="12" t="s">
        <v>34</v>
      </c>
      <c r="D74" s="12" t="s">
        <v>34</v>
      </c>
      <c r="E74" s="12"/>
      <c r="F74" s="12" t="s">
        <v>116</v>
      </c>
      <c r="G74" s="12"/>
      <c r="H74" s="12"/>
      <c r="I74" s="12" t="s">
        <v>36</v>
      </c>
      <c r="J74" s="12" t="s">
        <v>117</v>
      </c>
      <c r="K74" s="21"/>
      <c r="L74" s="21"/>
      <c r="M74" s="22">
        <v>257.82</v>
      </c>
      <c r="N74" s="22"/>
      <c r="O74" s="21"/>
      <c r="P74" s="21">
        <v>2143.4</v>
      </c>
      <c r="Q74" s="21">
        <v>257.82</v>
      </c>
      <c r="R74" s="21"/>
      <c r="S74" s="21">
        <v>1755.3</v>
      </c>
      <c r="T74" s="21"/>
      <c r="U74" s="21"/>
      <c r="V74" s="93">
        <v>17000</v>
      </c>
      <c r="W74" s="21"/>
      <c r="X74" s="21">
        <v>1829.06</v>
      </c>
      <c r="Y74" s="93">
        <v>0</v>
      </c>
      <c r="Z74" s="93">
        <v>0</v>
      </c>
      <c r="AA74" s="93">
        <v>0</v>
      </c>
      <c r="AB74" s="21">
        <f>Y74</f>
        <v>0</v>
      </c>
      <c r="AF74" s="21">
        <f>Y74</f>
        <v>0</v>
      </c>
    </row>
    <row r="75" spans="1:32" ht="15.75" hidden="1">
      <c r="A75" s="124">
        <v>71</v>
      </c>
      <c r="B75" s="20" t="s">
        <v>48</v>
      </c>
      <c r="C75" s="12" t="s">
        <v>34</v>
      </c>
      <c r="D75" s="12" t="s">
        <v>34</v>
      </c>
      <c r="E75" s="12"/>
      <c r="F75" s="77">
        <v>43</v>
      </c>
      <c r="G75" s="12"/>
      <c r="H75" s="12"/>
      <c r="I75" s="12" t="s">
        <v>36</v>
      </c>
      <c r="J75" s="12" t="s">
        <v>229</v>
      </c>
      <c r="K75" s="21"/>
      <c r="L75" s="21"/>
      <c r="M75" s="22"/>
      <c r="N75" s="22"/>
      <c r="O75" s="21"/>
      <c r="P75" s="21"/>
      <c r="Q75" s="21"/>
      <c r="R75" s="21"/>
      <c r="S75" s="21"/>
      <c r="T75" s="21"/>
      <c r="U75" s="21"/>
      <c r="V75" s="93"/>
      <c r="W75" s="21"/>
      <c r="X75" s="21"/>
      <c r="Y75" s="93">
        <v>0</v>
      </c>
      <c r="Z75" s="93">
        <v>0</v>
      </c>
      <c r="AA75" s="93">
        <v>0</v>
      </c>
      <c r="AB75" s="21">
        <f>Y75</f>
        <v>0</v>
      </c>
      <c r="AF75" s="21">
        <f>Y75</f>
        <v>0</v>
      </c>
    </row>
    <row r="76" spans="1:32" ht="15.75" hidden="1">
      <c r="A76" s="124">
        <v>72</v>
      </c>
      <c r="B76" s="20" t="s">
        <v>48</v>
      </c>
      <c r="C76" s="12" t="s">
        <v>34</v>
      </c>
      <c r="D76" s="12" t="s">
        <v>34</v>
      </c>
      <c r="E76" s="12"/>
      <c r="F76" s="77">
        <v>44</v>
      </c>
      <c r="G76" s="12"/>
      <c r="H76" s="12"/>
      <c r="I76" s="12" t="s">
        <v>36</v>
      </c>
      <c r="J76" s="12" t="s">
        <v>230</v>
      </c>
      <c r="K76" s="21"/>
      <c r="L76" s="21"/>
      <c r="M76" s="22"/>
      <c r="N76" s="22"/>
      <c r="O76" s="21"/>
      <c r="P76" s="21"/>
      <c r="Q76" s="21"/>
      <c r="R76" s="21"/>
      <c r="S76" s="21"/>
      <c r="T76" s="21"/>
      <c r="U76" s="21"/>
      <c r="V76" s="93"/>
      <c r="W76" s="21"/>
      <c r="X76" s="21"/>
      <c r="Y76" s="93">
        <v>0</v>
      </c>
      <c r="Z76" s="93">
        <v>0</v>
      </c>
      <c r="AA76" s="93">
        <v>0</v>
      </c>
      <c r="AB76" s="21">
        <f>Y76</f>
        <v>0</v>
      </c>
      <c r="AF76" s="21">
        <f>Y76</f>
        <v>0</v>
      </c>
    </row>
    <row r="77" spans="1:32" s="107" customFormat="1" ht="15.75">
      <c r="A77" s="124">
        <v>73</v>
      </c>
      <c r="B77" s="103" t="s">
        <v>48</v>
      </c>
      <c r="C77" s="23" t="s">
        <v>34</v>
      </c>
      <c r="D77" s="23" t="s">
        <v>34</v>
      </c>
      <c r="E77" s="23"/>
      <c r="F77" s="23"/>
      <c r="G77" s="23"/>
      <c r="H77" s="23"/>
      <c r="I77" s="23"/>
      <c r="J77" s="23" t="s">
        <v>156</v>
      </c>
      <c r="K77" s="104"/>
      <c r="L77" s="104"/>
      <c r="M77" s="105">
        <f>SUM(M71:M74)</f>
        <v>1024.7</v>
      </c>
      <c r="N77" s="105"/>
      <c r="O77" s="104"/>
      <c r="P77" s="104">
        <f>SUM(P71:P74)</f>
        <v>9117.4</v>
      </c>
      <c r="Q77" s="104">
        <f>SUM(Q71:Q76)</f>
        <v>6498.7</v>
      </c>
      <c r="R77" s="104">
        <f>SUM(R71:R74)</f>
        <v>0</v>
      </c>
      <c r="S77" s="104">
        <f aca="true" t="shared" si="15" ref="S77:X77">SUM(S70:S76)</f>
        <v>8400.869999999999</v>
      </c>
      <c r="T77" s="104">
        <f t="shared" si="15"/>
        <v>390</v>
      </c>
      <c r="U77" s="104">
        <f t="shared" si="15"/>
        <v>390</v>
      </c>
      <c r="V77" s="104">
        <f t="shared" si="15"/>
        <v>17000</v>
      </c>
      <c r="W77" s="104">
        <f t="shared" si="15"/>
        <v>0</v>
      </c>
      <c r="X77" s="104">
        <f t="shared" si="15"/>
        <v>3364.06</v>
      </c>
      <c r="Y77" s="104">
        <f>SUM(Y70:Y76)</f>
        <v>500</v>
      </c>
      <c r="Z77" s="104">
        <f aca="true" t="shared" si="16" ref="Z77:AF77">SUM(Z70:Z76)</f>
        <v>901</v>
      </c>
      <c r="AA77" s="104">
        <f>SUM(AA70:AA76)</f>
        <v>2196</v>
      </c>
      <c r="AB77" s="104">
        <f t="shared" si="16"/>
        <v>500</v>
      </c>
      <c r="AC77" s="104">
        <f t="shared" si="16"/>
        <v>0</v>
      </c>
      <c r="AD77" s="104">
        <f t="shared" si="16"/>
        <v>0</v>
      </c>
      <c r="AE77" s="104">
        <f t="shared" si="16"/>
        <v>0</v>
      </c>
      <c r="AF77" s="104">
        <f t="shared" si="16"/>
        <v>500</v>
      </c>
    </row>
    <row r="78" spans="1:32" ht="14.25" customHeight="1">
      <c r="A78" s="124">
        <v>74</v>
      </c>
      <c r="B78" s="20" t="s">
        <v>48</v>
      </c>
      <c r="C78" s="12" t="s">
        <v>34</v>
      </c>
      <c r="D78" s="12" t="s">
        <v>38</v>
      </c>
      <c r="E78" s="12" t="s">
        <v>39</v>
      </c>
      <c r="F78" s="12"/>
      <c r="G78" s="12"/>
      <c r="H78" s="12"/>
      <c r="I78" s="12" t="s">
        <v>118</v>
      </c>
      <c r="J78" s="12" t="s">
        <v>119</v>
      </c>
      <c r="K78" s="21">
        <v>1790</v>
      </c>
      <c r="L78" s="21">
        <v>1790</v>
      </c>
      <c r="M78" s="22">
        <v>1492</v>
      </c>
      <c r="N78" s="65">
        <f>M78/L78</f>
        <v>0.8335195530726257</v>
      </c>
      <c r="O78" s="21"/>
      <c r="P78" s="21">
        <v>1735.25</v>
      </c>
      <c r="Q78" s="21">
        <v>1790.4</v>
      </c>
      <c r="R78" s="21">
        <v>1800</v>
      </c>
      <c r="S78" s="21">
        <v>1792.3</v>
      </c>
      <c r="T78" s="21">
        <v>1800</v>
      </c>
      <c r="U78" s="21">
        <v>1807.1</v>
      </c>
      <c r="V78" s="93">
        <v>1800</v>
      </c>
      <c r="W78" s="21">
        <v>1810</v>
      </c>
      <c r="X78" s="21">
        <v>1832.87</v>
      </c>
      <c r="Y78" s="93">
        <v>1834.89</v>
      </c>
      <c r="Z78" s="93">
        <v>1834.89</v>
      </c>
      <c r="AA78" s="93">
        <v>1834.89</v>
      </c>
      <c r="AB78" s="21">
        <f>Y78</f>
        <v>1834.89</v>
      </c>
      <c r="AF78" s="21">
        <f>Y78</f>
        <v>1834.89</v>
      </c>
    </row>
    <row r="79" spans="1:32" ht="15.75" hidden="1">
      <c r="A79" s="124">
        <v>75</v>
      </c>
      <c r="B79" s="20" t="s">
        <v>48</v>
      </c>
      <c r="C79" s="12" t="s">
        <v>34</v>
      </c>
      <c r="D79" s="12" t="s">
        <v>38</v>
      </c>
      <c r="E79" s="12" t="s">
        <v>39</v>
      </c>
      <c r="F79" s="12"/>
      <c r="G79" s="12" t="s">
        <v>34</v>
      </c>
      <c r="H79" s="12"/>
      <c r="I79" s="12" t="s">
        <v>118</v>
      </c>
      <c r="J79" s="75" t="s">
        <v>219</v>
      </c>
      <c r="K79" s="21">
        <v>952</v>
      </c>
      <c r="L79" s="21">
        <v>952</v>
      </c>
      <c r="M79" s="22">
        <v>1019</v>
      </c>
      <c r="N79" s="65">
        <f>M79/L79</f>
        <v>1.0703781512605042</v>
      </c>
      <c r="O79" s="21">
        <v>67</v>
      </c>
      <c r="P79" s="21">
        <f>900+610+540</f>
        <v>2050</v>
      </c>
      <c r="Q79" s="21">
        <v>1024.94</v>
      </c>
      <c r="R79" s="21">
        <v>500</v>
      </c>
      <c r="S79" s="21">
        <v>780.82</v>
      </c>
      <c r="T79" s="21">
        <v>1120</v>
      </c>
      <c r="U79" s="21">
        <v>1120</v>
      </c>
      <c r="V79" s="93">
        <v>500</v>
      </c>
      <c r="W79" s="21">
        <v>2000</v>
      </c>
      <c r="X79" s="21"/>
      <c r="Y79" s="93"/>
      <c r="Z79" s="93"/>
      <c r="AA79" s="93"/>
      <c r="AB79" s="21"/>
      <c r="AF79" s="21"/>
    </row>
    <row r="80" spans="1:32" ht="15.75">
      <c r="A80" s="124">
        <v>76</v>
      </c>
      <c r="B80" s="20" t="s">
        <v>48</v>
      </c>
      <c r="C80" s="12" t="s">
        <v>34</v>
      </c>
      <c r="D80" s="12" t="s">
        <v>38</v>
      </c>
      <c r="E80" s="12" t="s">
        <v>39</v>
      </c>
      <c r="F80" s="77"/>
      <c r="G80" s="12" t="s">
        <v>34</v>
      </c>
      <c r="H80" s="12"/>
      <c r="I80" s="12" t="s">
        <v>118</v>
      </c>
      <c r="J80" s="75" t="s">
        <v>121</v>
      </c>
      <c r="K80" s="21"/>
      <c r="L80" s="21"/>
      <c r="M80" s="22"/>
      <c r="N80" s="65"/>
      <c r="O80" s="21"/>
      <c r="P80" s="21"/>
      <c r="Q80" s="21"/>
      <c r="R80" s="21"/>
      <c r="S80" s="21"/>
      <c r="T80" s="21"/>
      <c r="U80" s="21"/>
      <c r="V80" s="93"/>
      <c r="W80" s="21"/>
      <c r="X80" s="21">
        <v>1230</v>
      </c>
      <c r="Y80" s="93">
        <v>0</v>
      </c>
      <c r="Z80" s="93">
        <v>0</v>
      </c>
      <c r="AA80" s="93">
        <v>0</v>
      </c>
      <c r="AB80" s="21">
        <f aca="true" t="shared" si="17" ref="AB80:AB90">Y80</f>
        <v>0</v>
      </c>
      <c r="AF80" s="21">
        <f aca="true" t="shared" si="18" ref="AF80:AF90">Y80</f>
        <v>0</v>
      </c>
    </row>
    <row r="81" spans="1:32" ht="15.75">
      <c r="A81" s="124">
        <v>77</v>
      </c>
      <c r="B81" s="20" t="s">
        <v>48</v>
      </c>
      <c r="C81" s="12" t="s">
        <v>34</v>
      </c>
      <c r="D81" s="12" t="s">
        <v>38</v>
      </c>
      <c r="E81" s="12" t="s">
        <v>39</v>
      </c>
      <c r="F81" s="77"/>
      <c r="G81" s="77">
        <v>2</v>
      </c>
      <c r="H81" s="12"/>
      <c r="I81" s="12" t="s">
        <v>118</v>
      </c>
      <c r="J81" s="75" t="s">
        <v>231</v>
      </c>
      <c r="K81" s="21"/>
      <c r="L81" s="21"/>
      <c r="M81" s="22"/>
      <c r="N81" s="65"/>
      <c r="O81" s="21"/>
      <c r="P81" s="21"/>
      <c r="Q81" s="21"/>
      <c r="R81" s="21"/>
      <c r="S81" s="21"/>
      <c r="T81" s="21"/>
      <c r="U81" s="21"/>
      <c r="V81" s="93"/>
      <c r="W81" s="21"/>
      <c r="X81" s="21">
        <v>565.32</v>
      </c>
      <c r="Y81" s="93">
        <v>0</v>
      </c>
      <c r="Z81" s="93">
        <v>0</v>
      </c>
      <c r="AA81" s="93">
        <v>0</v>
      </c>
      <c r="AB81" s="21">
        <f t="shared" si="17"/>
        <v>0</v>
      </c>
      <c r="AF81" s="21">
        <f t="shared" si="18"/>
        <v>0</v>
      </c>
    </row>
    <row r="82" spans="1:32" ht="15.75">
      <c r="A82" s="124">
        <v>78</v>
      </c>
      <c r="B82" s="20" t="s">
        <v>48</v>
      </c>
      <c r="C82" s="12" t="s">
        <v>34</v>
      </c>
      <c r="D82" s="12" t="s">
        <v>38</v>
      </c>
      <c r="E82" s="12" t="s">
        <v>39</v>
      </c>
      <c r="F82" s="77"/>
      <c r="G82" s="77">
        <v>3</v>
      </c>
      <c r="H82" s="12"/>
      <c r="I82" s="12" t="s">
        <v>118</v>
      </c>
      <c r="J82" s="75" t="s">
        <v>253</v>
      </c>
      <c r="K82" s="21"/>
      <c r="L82" s="21"/>
      <c r="M82" s="22"/>
      <c r="N82" s="65"/>
      <c r="O82" s="21"/>
      <c r="P82" s="21"/>
      <c r="Q82" s="21"/>
      <c r="R82" s="21"/>
      <c r="S82" s="21"/>
      <c r="T82" s="21"/>
      <c r="U82" s="21">
        <v>1120</v>
      </c>
      <c r="V82" s="93"/>
      <c r="W82" s="21"/>
      <c r="X82" s="21"/>
      <c r="Y82" s="93">
        <v>0</v>
      </c>
      <c r="Z82" s="93">
        <v>0</v>
      </c>
      <c r="AA82" s="93">
        <v>0</v>
      </c>
      <c r="AB82" s="21"/>
      <c r="AF82" s="21"/>
    </row>
    <row r="83" spans="1:32" ht="15.75" hidden="1">
      <c r="A83" s="124">
        <v>79</v>
      </c>
      <c r="B83" s="20" t="s">
        <v>48</v>
      </c>
      <c r="C83" s="12" t="s">
        <v>34</v>
      </c>
      <c r="D83" s="12" t="s">
        <v>38</v>
      </c>
      <c r="E83" s="12" t="s">
        <v>39</v>
      </c>
      <c r="F83" s="77"/>
      <c r="G83" s="77">
        <v>5</v>
      </c>
      <c r="H83" s="12"/>
      <c r="I83" s="12" t="s">
        <v>118</v>
      </c>
      <c r="J83" s="75" t="s">
        <v>257</v>
      </c>
      <c r="K83" s="21"/>
      <c r="L83" s="21"/>
      <c r="M83" s="22"/>
      <c r="N83" s="65"/>
      <c r="O83" s="21"/>
      <c r="P83" s="21"/>
      <c r="Q83" s="21">
        <v>1024.94</v>
      </c>
      <c r="R83" s="21"/>
      <c r="S83" s="21"/>
      <c r="T83" s="21"/>
      <c r="U83" s="21"/>
      <c r="V83" s="93"/>
      <c r="W83" s="21"/>
      <c r="X83" s="21"/>
      <c r="Y83" s="93">
        <v>0</v>
      </c>
      <c r="Z83" s="93">
        <v>0</v>
      </c>
      <c r="AA83" s="93">
        <v>0</v>
      </c>
      <c r="AB83" s="21"/>
      <c r="AF83" s="21"/>
    </row>
    <row r="84" spans="1:32" ht="15.75">
      <c r="A84" s="124">
        <v>80</v>
      </c>
      <c r="B84" s="20" t="s">
        <v>48</v>
      </c>
      <c r="C84" s="12" t="s">
        <v>34</v>
      </c>
      <c r="D84" s="12" t="s">
        <v>38</v>
      </c>
      <c r="E84" s="12" t="s">
        <v>39</v>
      </c>
      <c r="F84" s="77"/>
      <c r="G84" s="77">
        <v>4</v>
      </c>
      <c r="H84" s="12"/>
      <c r="I84" s="12" t="s">
        <v>118</v>
      </c>
      <c r="J84" s="75" t="s">
        <v>262</v>
      </c>
      <c r="K84" s="21"/>
      <c r="L84" s="21"/>
      <c r="M84" s="22"/>
      <c r="N84" s="65"/>
      <c r="O84" s="21"/>
      <c r="P84" s="21"/>
      <c r="Q84" s="21"/>
      <c r="R84" s="21"/>
      <c r="S84" s="21"/>
      <c r="T84" s="21"/>
      <c r="U84" s="21"/>
      <c r="V84" s="93"/>
      <c r="W84" s="21"/>
      <c r="X84" s="21"/>
      <c r="Y84" s="93">
        <v>640</v>
      </c>
      <c r="Z84" s="93">
        <v>640</v>
      </c>
      <c r="AA84" s="93">
        <v>640</v>
      </c>
      <c r="AB84" s="21"/>
      <c r="AF84" s="21"/>
    </row>
    <row r="85" spans="1:32" ht="15.75">
      <c r="A85" s="124">
        <v>81</v>
      </c>
      <c r="B85" s="20" t="s">
        <v>48</v>
      </c>
      <c r="C85" s="12" t="s">
        <v>34</v>
      </c>
      <c r="D85" s="12" t="s">
        <v>38</v>
      </c>
      <c r="E85" s="12" t="s">
        <v>39</v>
      </c>
      <c r="F85" s="77"/>
      <c r="G85" s="77">
        <v>6</v>
      </c>
      <c r="H85" s="12"/>
      <c r="I85" s="12" t="s">
        <v>118</v>
      </c>
      <c r="J85" s="75" t="s">
        <v>242</v>
      </c>
      <c r="K85" s="21"/>
      <c r="L85" s="21"/>
      <c r="M85" s="22"/>
      <c r="N85" s="65"/>
      <c r="O85" s="21"/>
      <c r="P85" s="21"/>
      <c r="Q85" s="21"/>
      <c r="R85" s="21"/>
      <c r="S85" s="21"/>
      <c r="T85" s="21"/>
      <c r="U85" s="21"/>
      <c r="V85" s="93"/>
      <c r="W85" s="21"/>
      <c r="X85" s="21">
        <v>540.85</v>
      </c>
      <c r="Y85" s="93">
        <v>0</v>
      </c>
      <c r="Z85" s="93">
        <v>0</v>
      </c>
      <c r="AA85" s="93">
        <v>0</v>
      </c>
      <c r="AB85" s="21">
        <f t="shared" si="17"/>
        <v>0</v>
      </c>
      <c r="AF85" s="21">
        <f t="shared" si="18"/>
        <v>0</v>
      </c>
    </row>
    <row r="86" spans="1:32" ht="15.75" customHeight="1">
      <c r="A86" s="124">
        <v>82</v>
      </c>
      <c r="B86" s="20" t="s">
        <v>48</v>
      </c>
      <c r="C86" s="12" t="s">
        <v>34</v>
      </c>
      <c r="D86" s="12" t="s">
        <v>38</v>
      </c>
      <c r="E86" s="12" t="s">
        <v>39</v>
      </c>
      <c r="F86" s="77">
        <v>1</v>
      </c>
      <c r="G86" s="77"/>
      <c r="H86" s="12"/>
      <c r="I86" s="12" t="s">
        <v>118</v>
      </c>
      <c r="J86" s="75" t="s">
        <v>256</v>
      </c>
      <c r="K86" s="21"/>
      <c r="L86" s="21"/>
      <c r="M86" s="22"/>
      <c r="N86" s="65"/>
      <c r="O86" s="21"/>
      <c r="P86" s="21"/>
      <c r="Q86" s="21"/>
      <c r="R86" s="21"/>
      <c r="S86" s="21">
        <v>780.82</v>
      </c>
      <c r="T86" s="21"/>
      <c r="U86" s="21"/>
      <c r="V86" s="93"/>
      <c r="W86" s="21"/>
      <c r="X86" s="21"/>
      <c r="Y86" s="93">
        <v>0</v>
      </c>
      <c r="Z86" s="93">
        <v>0</v>
      </c>
      <c r="AA86" s="93">
        <v>0</v>
      </c>
      <c r="AB86" s="21"/>
      <c r="AF86" s="21"/>
    </row>
    <row r="87" spans="1:32" ht="15.75" hidden="1">
      <c r="A87" s="124">
        <v>83</v>
      </c>
      <c r="B87" s="20" t="s">
        <v>48</v>
      </c>
      <c r="C87" s="12" t="s">
        <v>34</v>
      </c>
      <c r="D87" s="12" t="s">
        <v>38</v>
      </c>
      <c r="E87" s="12" t="s">
        <v>39</v>
      </c>
      <c r="F87" s="77">
        <v>10</v>
      </c>
      <c r="G87" s="12"/>
      <c r="H87" s="12"/>
      <c r="I87" s="12" t="s">
        <v>118</v>
      </c>
      <c r="J87" s="12" t="s">
        <v>212</v>
      </c>
      <c r="K87" s="21">
        <v>320</v>
      </c>
      <c r="L87" s="21">
        <v>320</v>
      </c>
      <c r="M87" s="22">
        <v>268</v>
      </c>
      <c r="N87" s="65">
        <f>M87/L87</f>
        <v>0.8375</v>
      </c>
      <c r="O87" s="21"/>
      <c r="P87" s="21">
        <v>6907</v>
      </c>
      <c r="Q87" s="21"/>
      <c r="R87" s="21"/>
      <c r="S87" s="21"/>
      <c r="T87" s="21"/>
      <c r="U87" s="21"/>
      <c r="V87" s="93"/>
      <c r="W87" s="21"/>
      <c r="X87" s="21"/>
      <c r="Y87" s="93">
        <v>0</v>
      </c>
      <c r="Z87" s="93">
        <v>0</v>
      </c>
      <c r="AA87" s="93">
        <v>0</v>
      </c>
      <c r="AB87" s="21">
        <f t="shared" si="17"/>
        <v>0</v>
      </c>
      <c r="AF87" s="21">
        <f t="shared" si="18"/>
        <v>0</v>
      </c>
    </row>
    <row r="88" spans="1:32" ht="15.75">
      <c r="A88" s="124">
        <v>84</v>
      </c>
      <c r="B88" s="20" t="s">
        <v>48</v>
      </c>
      <c r="C88" s="12" t="s">
        <v>34</v>
      </c>
      <c r="D88" s="12" t="s">
        <v>38</v>
      </c>
      <c r="E88" s="12" t="s">
        <v>39</v>
      </c>
      <c r="F88" s="12" t="s">
        <v>38</v>
      </c>
      <c r="G88" s="12"/>
      <c r="H88" s="12"/>
      <c r="I88" s="12" t="s">
        <v>118</v>
      </c>
      <c r="J88" s="12" t="s">
        <v>126</v>
      </c>
      <c r="K88" s="21">
        <v>320</v>
      </c>
      <c r="L88" s="21">
        <v>320</v>
      </c>
      <c r="M88" s="22">
        <v>268</v>
      </c>
      <c r="N88" s="65">
        <f>M88/L88</f>
        <v>0.8375</v>
      </c>
      <c r="O88" s="21"/>
      <c r="P88" s="21">
        <v>311.19</v>
      </c>
      <c r="Q88" s="21">
        <v>320.1</v>
      </c>
      <c r="R88" s="21">
        <v>330</v>
      </c>
      <c r="S88" s="21">
        <v>332.97</v>
      </c>
      <c r="T88" s="21">
        <v>340</v>
      </c>
      <c r="U88" s="21">
        <v>334.62</v>
      </c>
      <c r="V88" s="93">
        <v>340</v>
      </c>
      <c r="W88" s="21">
        <v>340</v>
      </c>
      <c r="X88" s="21">
        <v>350.79</v>
      </c>
      <c r="Y88" s="93">
        <v>371.58</v>
      </c>
      <c r="Z88" s="93">
        <v>371.58</v>
      </c>
      <c r="AA88" s="93">
        <v>371.58</v>
      </c>
      <c r="AB88" s="21">
        <f t="shared" si="17"/>
        <v>371.58</v>
      </c>
      <c r="AF88" s="21">
        <f t="shared" si="18"/>
        <v>371.58</v>
      </c>
    </row>
    <row r="89" spans="1:32" ht="14.25" customHeight="1">
      <c r="A89" s="124">
        <v>85</v>
      </c>
      <c r="B89" s="20" t="s">
        <v>48</v>
      </c>
      <c r="C89" s="12" t="s">
        <v>34</v>
      </c>
      <c r="D89" s="12" t="s">
        <v>38</v>
      </c>
      <c r="E89" s="12" t="s">
        <v>39</v>
      </c>
      <c r="F89" s="12" t="s">
        <v>48</v>
      </c>
      <c r="G89" s="12"/>
      <c r="H89" s="12"/>
      <c r="I89" s="12" t="s">
        <v>118</v>
      </c>
      <c r="J89" s="12" t="s">
        <v>157</v>
      </c>
      <c r="K89" s="21">
        <v>2589</v>
      </c>
      <c r="L89" s="21">
        <v>2589</v>
      </c>
      <c r="M89" s="22">
        <v>1726</v>
      </c>
      <c r="N89" s="65">
        <f>M89/L89</f>
        <v>0.6666666666666666</v>
      </c>
      <c r="O89" s="21"/>
      <c r="P89" s="21">
        <v>1472</v>
      </c>
      <c r="Q89" s="21">
        <v>2558</v>
      </c>
      <c r="R89" s="21">
        <v>2500</v>
      </c>
      <c r="S89" s="21">
        <v>2250</v>
      </c>
      <c r="T89" s="21">
        <v>2250</v>
      </c>
      <c r="U89" s="21">
        <v>1932</v>
      </c>
      <c r="V89" s="93">
        <v>2200</v>
      </c>
      <c r="W89" s="21">
        <v>1900</v>
      </c>
      <c r="X89" s="21">
        <v>2550</v>
      </c>
      <c r="Y89" s="93">
        <v>3092</v>
      </c>
      <c r="Z89" s="93">
        <v>3092</v>
      </c>
      <c r="AA89" s="93">
        <v>3092</v>
      </c>
      <c r="AB89" s="21">
        <f t="shared" si="17"/>
        <v>3092</v>
      </c>
      <c r="AF89" s="21">
        <f t="shared" si="18"/>
        <v>3092</v>
      </c>
    </row>
    <row r="90" spans="1:32" ht="15.75">
      <c r="A90" s="124">
        <v>86</v>
      </c>
      <c r="B90" s="20" t="s">
        <v>48</v>
      </c>
      <c r="C90" s="12" t="s">
        <v>34</v>
      </c>
      <c r="D90" s="12" t="s">
        <v>38</v>
      </c>
      <c r="E90" s="12" t="s">
        <v>39</v>
      </c>
      <c r="F90" s="77">
        <v>31</v>
      </c>
      <c r="G90" s="12"/>
      <c r="H90" s="12"/>
      <c r="I90" s="12" t="s">
        <v>118</v>
      </c>
      <c r="J90" s="12" t="s">
        <v>220</v>
      </c>
      <c r="K90" s="21">
        <v>2589</v>
      </c>
      <c r="L90" s="21">
        <v>2589</v>
      </c>
      <c r="M90" s="22">
        <v>1726</v>
      </c>
      <c r="N90" s="65">
        <f>M90/L90</f>
        <v>0.6666666666666666</v>
      </c>
      <c r="O90" s="21"/>
      <c r="P90" s="21">
        <v>1472</v>
      </c>
      <c r="Q90" s="21"/>
      <c r="R90" s="21">
        <v>2500</v>
      </c>
      <c r="S90" s="21"/>
      <c r="T90" s="21">
        <v>2186</v>
      </c>
      <c r="U90" s="21">
        <v>2914</v>
      </c>
      <c r="V90" s="93">
        <v>2200</v>
      </c>
      <c r="W90" s="21"/>
      <c r="X90" s="21"/>
      <c r="Y90" s="93">
        <v>0</v>
      </c>
      <c r="Z90" s="93">
        <v>0</v>
      </c>
      <c r="AA90" s="93">
        <v>0</v>
      </c>
      <c r="AB90" s="21">
        <f t="shared" si="17"/>
        <v>0</v>
      </c>
      <c r="AF90" s="21">
        <f t="shared" si="18"/>
        <v>0</v>
      </c>
    </row>
    <row r="91" spans="1:32" ht="15.75">
      <c r="A91" s="124">
        <v>87</v>
      </c>
      <c r="B91" s="20" t="s">
        <v>48</v>
      </c>
      <c r="C91" s="12" t="s">
        <v>34</v>
      </c>
      <c r="D91" s="12" t="s">
        <v>38</v>
      </c>
      <c r="E91" s="12" t="s">
        <v>39</v>
      </c>
      <c r="F91" s="12" t="s">
        <v>84</v>
      </c>
      <c r="G91" s="12"/>
      <c r="H91" s="12"/>
      <c r="I91" s="12" t="s">
        <v>118</v>
      </c>
      <c r="J91" s="12" t="s">
        <v>171</v>
      </c>
      <c r="K91" s="21">
        <v>30</v>
      </c>
      <c r="L91" s="21">
        <v>30</v>
      </c>
      <c r="M91" s="22">
        <v>38.24</v>
      </c>
      <c r="N91" s="65">
        <f>M91/L91</f>
        <v>1.2746666666666668</v>
      </c>
      <c r="O91" s="21"/>
      <c r="P91" s="21">
        <v>36.6</v>
      </c>
      <c r="Q91" s="21">
        <v>38.24</v>
      </c>
      <c r="R91" s="21">
        <v>30</v>
      </c>
      <c r="S91" s="21">
        <v>234.59</v>
      </c>
      <c r="T91" s="21">
        <v>943</v>
      </c>
      <c r="U91" s="21">
        <v>943.02</v>
      </c>
      <c r="V91" s="93">
        <v>980</v>
      </c>
      <c r="W91" s="21">
        <v>900</v>
      </c>
      <c r="X91" s="21"/>
      <c r="Y91" s="93">
        <v>0</v>
      </c>
      <c r="Z91" s="93">
        <v>0</v>
      </c>
      <c r="AA91" s="93">
        <v>0</v>
      </c>
      <c r="AB91" s="21">
        <f>Y91</f>
        <v>0</v>
      </c>
      <c r="AF91" s="21">
        <f>AE91</f>
        <v>0</v>
      </c>
    </row>
    <row r="92" spans="1:32" ht="15.75">
      <c r="A92" s="124">
        <v>88</v>
      </c>
      <c r="B92" s="20" t="s">
        <v>48</v>
      </c>
      <c r="C92" s="12" t="s">
        <v>34</v>
      </c>
      <c r="D92" s="12" t="s">
        <v>38</v>
      </c>
      <c r="E92" s="12" t="s">
        <v>39</v>
      </c>
      <c r="F92" s="77">
        <v>44</v>
      </c>
      <c r="G92" s="12"/>
      <c r="H92" s="12"/>
      <c r="I92" s="12" t="s">
        <v>118</v>
      </c>
      <c r="J92" s="12" t="s">
        <v>232</v>
      </c>
      <c r="K92" s="21"/>
      <c r="L92" s="21"/>
      <c r="M92" s="22"/>
      <c r="N92" s="65"/>
      <c r="O92" s="21"/>
      <c r="P92" s="21"/>
      <c r="Q92" s="21"/>
      <c r="R92" s="21"/>
      <c r="S92" s="21">
        <v>703.78</v>
      </c>
      <c r="T92" s="21"/>
      <c r="U92" s="21"/>
      <c r="V92" s="93"/>
      <c r="W92" s="21"/>
      <c r="X92" s="21">
        <v>988.59</v>
      </c>
      <c r="Y92" s="93">
        <v>1047.18</v>
      </c>
      <c r="Z92" s="93">
        <v>1047.18</v>
      </c>
      <c r="AA92" s="93">
        <v>1047.18</v>
      </c>
      <c r="AB92" s="21">
        <f aca="true" t="shared" si="19" ref="AB92:AB98">Y92</f>
        <v>1047.18</v>
      </c>
      <c r="AF92" s="21">
        <f aca="true" t="shared" si="20" ref="AF92:AF98">Y92</f>
        <v>1047.18</v>
      </c>
    </row>
    <row r="93" spans="1:32" ht="15.75">
      <c r="A93" s="124">
        <v>89</v>
      </c>
      <c r="B93" s="20" t="s">
        <v>48</v>
      </c>
      <c r="C93" s="12" t="s">
        <v>34</v>
      </c>
      <c r="D93" s="12" t="s">
        <v>38</v>
      </c>
      <c r="E93" s="12" t="s">
        <v>39</v>
      </c>
      <c r="F93" s="12" t="s">
        <v>86</v>
      </c>
      <c r="G93" s="12"/>
      <c r="H93" s="12"/>
      <c r="I93" s="12" t="s">
        <v>118</v>
      </c>
      <c r="J93" s="12" t="s">
        <v>129</v>
      </c>
      <c r="K93" s="21">
        <v>80</v>
      </c>
      <c r="L93" s="21">
        <v>80</v>
      </c>
      <c r="M93" s="22">
        <v>82.96</v>
      </c>
      <c r="N93" s="65">
        <f>M93/L93</f>
        <v>1.037</v>
      </c>
      <c r="O93" s="21"/>
      <c r="P93" s="21">
        <v>80.83</v>
      </c>
      <c r="Q93" s="21">
        <v>82.96</v>
      </c>
      <c r="R93" s="21">
        <v>80</v>
      </c>
      <c r="S93" s="21">
        <v>81.82</v>
      </c>
      <c r="T93" s="21">
        <v>80</v>
      </c>
      <c r="U93" s="21">
        <v>79.8</v>
      </c>
      <c r="V93" s="93">
        <v>80</v>
      </c>
      <c r="W93" s="21">
        <v>80</v>
      </c>
      <c r="X93" s="21">
        <v>74.91</v>
      </c>
      <c r="Y93" s="93">
        <v>80</v>
      </c>
      <c r="Z93" s="93">
        <v>80</v>
      </c>
      <c r="AA93" s="93">
        <v>80</v>
      </c>
      <c r="AB93" s="21">
        <f t="shared" si="19"/>
        <v>80</v>
      </c>
      <c r="AF93" s="21">
        <f t="shared" si="20"/>
        <v>80</v>
      </c>
    </row>
    <row r="94" spans="1:32" ht="15.75">
      <c r="A94" s="124">
        <v>90</v>
      </c>
      <c r="B94" s="20" t="s">
        <v>48</v>
      </c>
      <c r="C94" s="12" t="s">
        <v>34</v>
      </c>
      <c r="D94" s="12" t="s">
        <v>38</v>
      </c>
      <c r="E94" s="12" t="s">
        <v>39</v>
      </c>
      <c r="F94" s="77">
        <v>6</v>
      </c>
      <c r="G94" s="12"/>
      <c r="H94" s="12"/>
      <c r="I94" s="77">
        <v>1351</v>
      </c>
      <c r="J94" s="12" t="s">
        <v>254</v>
      </c>
      <c r="K94" s="21"/>
      <c r="L94" s="21"/>
      <c r="M94" s="22"/>
      <c r="N94" s="65"/>
      <c r="O94" s="21"/>
      <c r="P94" s="21"/>
      <c r="Q94" s="21"/>
      <c r="R94" s="21"/>
      <c r="S94" s="21">
        <v>6787.34</v>
      </c>
      <c r="T94" s="21"/>
      <c r="U94" s="21">
        <v>15109.31</v>
      </c>
      <c r="V94" s="93"/>
      <c r="W94" s="21"/>
      <c r="X94" s="21"/>
      <c r="Y94" s="93">
        <v>0</v>
      </c>
      <c r="Z94" s="93">
        <v>0</v>
      </c>
      <c r="AA94" s="93">
        <v>0</v>
      </c>
      <c r="AB94" s="21">
        <f t="shared" si="19"/>
        <v>0</v>
      </c>
      <c r="AF94" s="21">
        <f t="shared" si="20"/>
        <v>0</v>
      </c>
    </row>
    <row r="95" spans="1:32" ht="15.75">
      <c r="A95" s="124">
        <v>91</v>
      </c>
      <c r="B95" s="20" t="s">
        <v>48</v>
      </c>
      <c r="C95" s="12" t="s">
        <v>34</v>
      </c>
      <c r="D95" s="12" t="s">
        <v>38</v>
      </c>
      <c r="E95" s="12" t="s">
        <v>39</v>
      </c>
      <c r="F95" s="77">
        <v>6</v>
      </c>
      <c r="G95" s="12"/>
      <c r="H95" s="12"/>
      <c r="I95" s="80">
        <v>1352</v>
      </c>
      <c r="J95" s="12" t="s">
        <v>183</v>
      </c>
      <c r="K95" s="21"/>
      <c r="L95" s="21"/>
      <c r="M95" s="22"/>
      <c r="N95" s="65"/>
      <c r="O95" s="21"/>
      <c r="P95" s="21"/>
      <c r="Q95" s="21"/>
      <c r="R95" s="21">
        <v>3064</v>
      </c>
      <c r="S95" s="21"/>
      <c r="T95" s="21">
        <v>2576</v>
      </c>
      <c r="U95" s="21">
        <v>2576.07</v>
      </c>
      <c r="V95" s="93">
        <v>2500</v>
      </c>
      <c r="W95" s="21"/>
      <c r="X95" s="21"/>
      <c r="Y95" s="93">
        <v>0</v>
      </c>
      <c r="Z95" s="93">
        <v>0</v>
      </c>
      <c r="AA95" s="93">
        <v>0</v>
      </c>
      <c r="AB95" s="21">
        <f t="shared" si="19"/>
        <v>0</v>
      </c>
      <c r="AF95" s="21">
        <f t="shared" si="20"/>
        <v>0</v>
      </c>
    </row>
    <row r="96" spans="1:32" ht="15.75">
      <c r="A96" s="124">
        <v>92</v>
      </c>
      <c r="B96" s="20" t="s">
        <v>48</v>
      </c>
      <c r="C96" s="12" t="s">
        <v>34</v>
      </c>
      <c r="D96" s="12" t="s">
        <v>38</v>
      </c>
      <c r="E96" s="12" t="s">
        <v>39</v>
      </c>
      <c r="F96" s="77">
        <v>7</v>
      </c>
      <c r="G96" s="12"/>
      <c r="H96" s="12"/>
      <c r="I96" s="80">
        <v>111</v>
      </c>
      <c r="J96" s="12" t="s">
        <v>207</v>
      </c>
      <c r="K96" s="21"/>
      <c r="L96" s="21"/>
      <c r="M96" s="22"/>
      <c r="N96" s="65"/>
      <c r="O96" s="21"/>
      <c r="P96" s="21"/>
      <c r="Q96" s="21"/>
      <c r="R96" s="21"/>
      <c r="S96" s="21">
        <v>40</v>
      </c>
      <c r="T96" s="21">
        <v>42</v>
      </c>
      <c r="U96" s="21">
        <v>42</v>
      </c>
      <c r="V96" s="93"/>
      <c r="W96" s="21">
        <v>42</v>
      </c>
      <c r="X96" s="21">
        <v>45.92</v>
      </c>
      <c r="Y96" s="93">
        <v>48.64</v>
      </c>
      <c r="Z96" s="93">
        <v>48.64</v>
      </c>
      <c r="AA96" s="93">
        <v>48.64</v>
      </c>
      <c r="AB96" s="21">
        <f t="shared" si="19"/>
        <v>48.64</v>
      </c>
      <c r="AF96" s="21">
        <f t="shared" si="20"/>
        <v>48.64</v>
      </c>
    </row>
    <row r="97" spans="1:32" ht="15.75">
      <c r="A97" s="124">
        <v>93</v>
      </c>
      <c r="B97" s="20" t="s">
        <v>48</v>
      </c>
      <c r="C97" s="12" t="s">
        <v>34</v>
      </c>
      <c r="D97" s="12" t="s">
        <v>38</v>
      </c>
      <c r="E97" s="116" t="s">
        <v>233</v>
      </c>
      <c r="F97" s="77"/>
      <c r="G97" s="12"/>
      <c r="H97" s="12"/>
      <c r="I97" s="80">
        <v>111</v>
      </c>
      <c r="J97" s="12" t="s">
        <v>221</v>
      </c>
      <c r="K97" s="21"/>
      <c r="L97" s="21"/>
      <c r="M97" s="22"/>
      <c r="N97" s="65"/>
      <c r="O97" s="21"/>
      <c r="P97" s="21"/>
      <c r="Q97" s="21"/>
      <c r="R97" s="21"/>
      <c r="S97" s="21"/>
      <c r="T97" s="21">
        <v>1000</v>
      </c>
      <c r="U97" s="21">
        <v>1000</v>
      </c>
      <c r="V97" s="93"/>
      <c r="W97" s="21"/>
      <c r="X97" s="21"/>
      <c r="Y97" s="93">
        <v>0</v>
      </c>
      <c r="Z97" s="93">
        <v>0</v>
      </c>
      <c r="AA97" s="93">
        <v>0</v>
      </c>
      <c r="AB97" s="21">
        <f t="shared" si="19"/>
        <v>0</v>
      </c>
      <c r="AF97" s="21">
        <f t="shared" si="20"/>
        <v>0</v>
      </c>
    </row>
    <row r="98" spans="1:32" ht="15.75">
      <c r="A98" s="124">
        <v>94</v>
      </c>
      <c r="B98" s="20" t="s">
        <v>48</v>
      </c>
      <c r="C98" s="12" t="s">
        <v>34</v>
      </c>
      <c r="D98" s="12" t="s">
        <v>38</v>
      </c>
      <c r="E98" s="116" t="s">
        <v>233</v>
      </c>
      <c r="F98" s="77"/>
      <c r="G98" s="12"/>
      <c r="H98" s="12"/>
      <c r="I98" s="80">
        <v>41</v>
      </c>
      <c r="J98" s="12" t="s">
        <v>221</v>
      </c>
      <c r="K98" s="21"/>
      <c r="L98" s="21"/>
      <c r="M98" s="22"/>
      <c r="N98" s="65"/>
      <c r="O98" s="21"/>
      <c r="P98" s="21"/>
      <c r="Q98" s="21"/>
      <c r="R98" s="21"/>
      <c r="S98" s="21"/>
      <c r="T98" s="21"/>
      <c r="U98" s="21"/>
      <c r="V98" s="93"/>
      <c r="W98" s="21"/>
      <c r="X98" s="21">
        <v>1000</v>
      </c>
      <c r="Y98" s="93">
        <v>0</v>
      </c>
      <c r="Z98" s="93">
        <v>0</v>
      </c>
      <c r="AA98" s="93">
        <v>0</v>
      </c>
      <c r="AB98" s="21">
        <f t="shared" si="19"/>
        <v>0</v>
      </c>
      <c r="AF98" s="21">
        <f t="shared" si="20"/>
        <v>0</v>
      </c>
    </row>
    <row r="99" spans="1:32" s="107" customFormat="1" ht="15.75">
      <c r="A99" s="124">
        <v>95</v>
      </c>
      <c r="B99" s="103" t="s">
        <v>48</v>
      </c>
      <c r="C99" s="23" t="s">
        <v>34</v>
      </c>
      <c r="D99" s="23" t="s">
        <v>38</v>
      </c>
      <c r="E99" s="23"/>
      <c r="F99" s="23"/>
      <c r="G99" s="23"/>
      <c r="H99" s="23"/>
      <c r="I99" s="23"/>
      <c r="J99" s="23" t="s">
        <v>158</v>
      </c>
      <c r="K99" s="104">
        <f>SUM(K78:K93)</f>
        <v>8670</v>
      </c>
      <c r="L99" s="104">
        <f>SUM(L78:L93)</f>
        <v>8670</v>
      </c>
      <c r="M99" s="108">
        <f>SUM(M78:M93)</f>
        <v>6620.2</v>
      </c>
      <c r="N99" s="109">
        <f>M99/L99</f>
        <v>0.7635755478662053</v>
      </c>
      <c r="O99" s="104"/>
      <c r="P99" s="104">
        <f aca="true" t="shared" si="21" ref="P99:V99">SUM(P78:P97)</f>
        <v>14064.87</v>
      </c>
      <c r="Q99" s="104">
        <f>SUM(Q78:Q98)</f>
        <v>6839.58</v>
      </c>
      <c r="R99" s="104">
        <f t="shared" si="21"/>
        <v>10804</v>
      </c>
      <c r="S99" s="104">
        <f>SUM(S78:S98)</f>
        <v>13784.439999999999</v>
      </c>
      <c r="T99" s="104">
        <f t="shared" si="21"/>
        <v>12337</v>
      </c>
      <c r="U99" s="104">
        <f>SUM(U78:U98)</f>
        <v>28977.92</v>
      </c>
      <c r="V99" s="106">
        <f t="shared" si="21"/>
        <v>10600</v>
      </c>
      <c r="W99" s="104">
        <f>SUM(W78:W97)</f>
        <v>7072</v>
      </c>
      <c r="X99" s="104">
        <f>SUM(X78:X98)</f>
        <v>9179.25</v>
      </c>
      <c r="Y99" s="104">
        <f>SUM(Y78:Y98)</f>
        <v>7114.290000000001</v>
      </c>
      <c r="Z99" s="104">
        <f>SUM(Z78:Z98)</f>
        <v>7114.290000000001</v>
      </c>
      <c r="AA99" s="104">
        <f>SUM(AA78:AA98)</f>
        <v>7114.290000000001</v>
      </c>
      <c r="AB99" s="104">
        <f>SUM(AB78:AB98)</f>
        <v>6474.290000000001</v>
      </c>
      <c r="AF99" s="104">
        <f>SUM(AF78:AF98)</f>
        <v>6474.290000000001</v>
      </c>
    </row>
    <row r="100" spans="1:32" ht="15.75">
      <c r="A100" s="126">
        <v>96</v>
      </c>
      <c r="B100" s="30" t="s">
        <v>48</v>
      </c>
      <c r="C100" s="31"/>
      <c r="D100" s="31"/>
      <c r="E100" s="31"/>
      <c r="F100" s="31"/>
      <c r="G100" s="31"/>
      <c r="H100" s="31"/>
      <c r="I100" s="31"/>
      <c r="J100" s="2" t="s">
        <v>159</v>
      </c>
      <c r="K100" s="32">
        <f>K99</f>
        <v>8670</v>
      </c>
      <c r="L100" s="32">
        <f>L99</f>
        <v>8670</v>
      </c>
      <c r="M100" s="67">
        <f>M99+M77</f>
        <v>7644.9</v>
      </c>
      <c r="N100" s="73">
        <f>M100/L100</f>
        <v>0.8817647058823529</v>
      </c>
      <c r="O100" s="32">
        <f>O99</f>
        <v>0</v>
      </c>
      <c r="P100" s="32">
        <f aca="true" t="shared" si="22" ref="P100:AB100">SUM(P99:P99)+P77</f>
        <v>23182.27</v>
      </c>
      <c r="Q100" s="32">
        <f t="shared" si="22"/>
        <v>13338.279999999999</v>
      </c>
      <c r="R100" s="32">
        <f t="shared" si="22"/>
        <v>10804</v>
      </c>
      <c r="S100" s="32">
        <f t="shared" si="22"/>
        <v>22185.309999999998</v>
      </c>
      <c r="T100" s="32">
        <f t="shared" si="22"/>
        <v>12727</v>
      </c>
      <c r="U100" s="32">
        <f t="shared" si="22"/>
        <v>29367.92</v>
      </c>
      <c r="V100" s="32">
        <f t="shared" si="22"/>
        <v>27600</v>
      </c>
      <c r="W100" s="32">
        <f t="shared" si="22"/>
        <v>7072</v>
      </c>
      <c r="X100" s="32">
        <f t="shared" si="22"/>
        <v>12543.31</v>
      </c>
      <c r="Y100" s="95">
        <f t="shared" si="22"/>
        <v>7614.290000000001</v>
      </c>
      <c r="Z100" s="95">
        <f>SUM(Z99:Z99)+Z77</f>
        <v>8015.290000000001</v>
      </c>
      <c r="AA100" s="95">
        <f>SUM(AA99:AA99)+AA77</f>
        <v>9310.29</v>
      </c>
      <c r="AB100" s="32">
        <f t="shared" si="22"/>
        <v>6974.290000000001</v>
      </c>
      <c r="AF100" s="32">
        <f>SUM(AF99:AF99)+AF77</f>
        <v>6974.290000000001</v>
      </c>
    </row>
    <row r="101" spans="1:33" s="28" customFormat="1" ht="15.75" customHeight="1">
      <c r="A101" s="124">
        <v>97</v>
      </c>
      <c r="B101" s="20" t="s">
        <v>48</v>
      </c>
      <c r="C101" s="12" t="s">
        <v>38</v>
      </c>
      <c r="D101" s="77">
        <v>1</v>
      </c>
      <c r="E101" s="77"/>
      <c r="F101" s="79">
        <v>200</v>
      </c>
      <c r="G101" s="27"/>
      <c r="H101" s="27"/>
      <c r="I101" s="113">
        <v>44</v>
      </c>
      <c r="J101" s="27" t="s">
        <v>243</v>
      </c>
      <c r="K101" s="29"/>
      <c r="L101" s="29"/>
      <c r="M101" s="76"/>
      <c r="N101" s="65"/>
      <c r="O101" s="29"/>
      <c r="P101" s="29"/>
      <c r="Q101" s="29"/>
      <c r="R101" s="29"/>
      <c r="S101" s="29"/>
      <c r="T101" s="29"/>
      <c r="U101" s="29"/>
      <c r="V101" s="29"/>
      <c r="W101" s="29"/>
      <c r="X101" s="29">
        <v>10600</v>
      </c>
      <c r="Y101" s="96">
        <v>4000</v>
      </c>
      <c r="Z101" s="96">
        <v>4200</v>
      </c>
      <c r="AA101" s="96">
        <v>4200</v>
      </c>
      <c r="AB101" s="29">
        <f aca="true" t="shared" si="23" ref="AB101:AB108">Y101</f>
        <v>4000</v>
      </c>
      <c r="AF101" s="29">
        <f aca="true" t="shared" si="24" ref="AF101:AF108">Y101</f>
        <v>4000</v>
      </c>
      <c r="AG101" s="118"/>
    </row>
    <row r="102" spans="1:32" s="28" customFormat="1" ht="15.75" hidden="1">
      <c r="A102" s="124">
        <v>98</v>
      </c>
      <c r="B102" s="20" t="s">
        <v>48</v>
      </c>
      <c r="C102" s="12" t="s">
        <v>38</v>
      </c>
      <c r="D102" s="77">
        <v>1</v>
      </c>
      <c r="E102" s="77">
        <v>21</v>
      </c>
      <c r="F102" s="79"/>
      <c r="G102" s="27"/>
      <c r="H102" s="27"/>
      <c r="I102" s="113">
        <v>41</v>
      </c>
      <c r="J102" s="12" t="s">
        <v>210</v>
      </c>
      <c r="K102" s="29"/>
      <c r="L102" s="29"/>
      <c r="M102" s="76"/>
      <c r="N102" s="65"/>
      <c r="O102" s="29"/>
      <c r="P102" s="29">
        <v>5000</v>
      </c>
      <c r="Q102" s="29">
        <v>4920.71</v>
      </c>
      <c r="R102" s="29">
        <v>0</v>
      </c>
      <c r="S102" s="29"/>
      <c r="T102" s="29"/>
      <c r="U102" s="29"/>
      <c r="V102" s="96"/>
      <c r="W102" s="29"/>
      <c r="X102" s="29"/>
      <c r="Y102" s="96">
        <v>0</v>
      </c>
      <c r="Z102" s="96">
        <v>0</v>
      </c>
      <c r="AA102" s="96">
        <v>0</v>
      </c>
      <c r="AB102" s="29">
        <f t="shared" si="23"/>
        <v>0</v>
      </c>
      <c r="AF102" s="29">
        <f t="shared" si="24"/>
        <v>0</v>
      </c>
    </row>
    <row r="103" spans="1:32" s="28" customFormat="1" ht="15.75" customHeight="1">
      <c r="A103" s="124">
        <v>99</v>
      </c>
      <c r="B103" s="20" t="s">
        <v>48</v>
      </c>
      <c r="C103" s="12" t="s">
        <v>38</v>
      </c>
      <c r="D103" s="77">
        <v>2</v>
      </c>
      <c r="E103" s="12" t="s">
        <v>39</v>
      </c>
      <c r="F103" s="79">
        <v>6</v>
      </c>
      <c r="G103" s="27"/>
      <c r="H103" s="27"/>
      <c r="I103" s="113">
        <v>1352</v>
      </c>
      <c r="J103" s="12" t="s">
        <v>184</v>
      </c>
      <c r="K103" s="29"/>
      <c r="L103" s="29"/>
      <c r="M103" s="76"/>
      <c r="N103" s="65"/>
      <c r="O103" s="29"/>
      <c r="P103" s="29"/>
      <c r="Q103" s="29"/>
      <c r="R103" s="29">
        <v>9529</v>
      </c>
      <c r="S103" s="29"/>
      <c r="T103" s="29">
        <f>8700+15109</f>
        <v>23809</v>
      </c>
      <c r="U103" s="29">
        <v>8698.64</v>
      </c>
      <c r="V103" s="96">
        <v>8700</v>
      </c>
      <c r="W103" s="29"/>
      <c r="X103" s="29"/>
      <c r="Y103" s="96">
        <v>0</v>
      </c>
      <c r="Z103" s="96">
        <v>0</v>
      </c>
      <c r="AA103" s="96">
        <v>0</v>
      </c>
      <c r="AB103" s="29">
        <f t="shared" si="23"/>
        <v>0</v>
      </c>
      <c r="AF103" s="29">
        <f t="shared" si="24"/>
        <v>0</v>
      </c>
    </row>
    <row r="104" spans="1:32" s="28" customFormat="1" ht="15.75" hidden="1">
      <c r="A104" s="124">
        <v>100</v>
      </c>
      <c r="B104" s="20" t="s">
        <v>48</v>
      </c>
      <c r="C104" s="12" t="s">
        <v>38</v>
      </c>
      <c r="D104" s="77">
        <v>2</v>
      </c>
      <c r="E104" s="12" t="s">
        <v>41</v>
      </c>
      <c r="F104" s="79"/>
      <c r="G104" s="27"/>
      <c r="H104" s="27"/>
      <c r="I104" s="113">
        <v>111</v>
      </c>
      <c r="J104" s="12" t="s">
        <v>205</v>
      </c>
      <c r="K104" s="29"/>
      <c r="L104" s="29"/>
      <c r="M104" s="76"/>
      <c r="N104" s="65"/>
      <c r="O104" s="29"/>
      <c r="P104" s="29"/>
      <c r="Q104" s="29"/>
      <c r="R104" s="29">
        <v>21657</v>
      </c>
      <c r="S104" s="29">
        <v>21657</v>
      </c>
      <c r="T104" s="29"/>
      <c r="U104" s="29"/>
      <c r="V104" s="96"/>
      <c r="W104" s="29"/>
      <c r="X104" s="29"/>
      <c r="Y104" s="96">
        <v>0</v>
      </c>
      <c r="Z104" s="96">
        <v>0</v>
      </c>
      <c r="AA104" s="96">
        <v>0</v>
      </c>
      <c r="AB104" s="29">
        <f t="shared" si="23"/>
        <v>0</v>
      </c>
      <c r="AF104" s="29">
        <f t="shared" si="24"/>
        <v>0</v>
      </c>
    </row>
    <row r="105" spans="1:32" s="28" customFormat="1" ht="15.75">
      <c r="A105" s="124">
        <v>101</v>
      </c>
      <c r="B105" s="20" t="s">
        <v>48</v>
      </c>
      <c r="C105" s="12" t="s">
        <v>38</v>
      </c>
      <c r="D105" s="77">
        <v>2</v>
      </c>
      <c r="E105" s="112" t="s">
        <v>39</v>
      </c>
      <c r="F105" s="79">
        <v>4</v>
      </c>
      <c r="G105" s="27"/>
      <c r="H105" s="27"/>
      <c r="I105" s="113">
        <v>111</v>
      </c>
      <c r="J105" s="12" t="s">
        <v>213</v>
      </c>
      <c r="K105" s="29"/>
      <c r="L105" s="29"/>
      <c r="M105" s="76"/>
      <c r="N105" s="65"/>
      <c r="O105" s="29"/>
      <c r="P105" s="29"/>
      <c r="Q105" s="29"/>
      <c r="R105" s="29"/>
      <c r="S105" s="29"/>
      <c r="T105" s="29"/>
      <c r="U105" s="29"/>
      <c r="V105" s="96">
        <v>10000</v>
      </c>
      <c r="W105" s="29">
        <v>30000</v>
      </c>
      <c r="X105" s="29"/>
      <c r="Y105" s="96">
        <v>55062</v>
      </c>
      <c r="Z105" s="96">
        <v>55062</v>
      </c>
      <c r="AA105" s="96">
        <v>55062</v>
      </c>
      <c r="AB105" s="29">
        <v>0</v>
      </c>
      <c r="AF105" s="29">
        <v>0</v>
      </c>
    </row>
    <row r="106" spans="1:32" s="28" customFormat="1" ht="15.75">
      <c r="A106" s="124">
        <v>102</v>
      </c>
      <c r="B106" s="20" t="s">
        <v>48</v>
      </c>
      <c r="C106" s="12" t="s">
        <v>38</v>
      </c>
      <c r="D106" s="77">
        <v>2</v>
      </c>
      <c r="E106" s="112" t="s">
        <v>39</v>
      </c>
      <c r="F106" s="79">
        <v>5</v>
      </c>
      <c r="G106" s="27"/>
      <c r="H106" s="27"/>
      <c r="I106" s="113">
        <v>111</v>
      </c>
      <c r="J106" s="12" t="s">
        <v>214</v>
      </c>
      <c r="K106" s="29"/>
      <c r="L106" s="29"/>
      <c r="M106" s="76"/>
      <c r="N106" s="65"/>
      <c r="O106" s="29"/>
      <c r="P106" s="29"/>
      <c r="Q106" s="29"/>
      <c r="R106" s="29"/>
      <c r="S106" s="29"/>
      <c r="T106" s="29"/>
      <c r="U106" s="29"/>
      <c r="V106" s="96">
        <v>120000</v>
      </c>
      <c r="W106" s="29">
        <v>253177.85</v>
      </c>
      <c r="X106" s="29">
        <v>258275.05</v>
      </c>
      <c r="Y106" s="96">
        <v>0</v>
      </c>
      <c r="Z106" s="96">
        <v>0</v>
      </c>
      <c r="AA106" s="96">
        <v>0</v>
      </c>
      <c r="AB106" s="29">
        <f t="shared" si="23"/>
        <v>0</v>
      </c>
      <c r="AF106" s="29">
        <f t="shared" si="24"/>
        <v>0</v>
      </c>
    </row>
    <row r="107" spans="1:32" s="28" customFormat="1" ht="15.75">
      <c r="A107" s="124">
        <v>103</v>
      </c>
      <c r="B107" s="20" t="s">
        <v>48</v>
      </c>
      <c r="C107" s="12" t="s">
        <v>38</v>
      </c>
      <c r="D107" s="77">
        <v>2</v>
      </c>
      <c r="E107" s="112" t="s">
        <v>41</v>
      </c>
      <c r="F107" s="79"/>
      <c r="G107" s="27"/>
      <c r="H107" s="27"/>
      <c r="I107" s="113">
        <v>41</v>
      </c>
      <c r="J107" s="12" t="s">
        <v>272</v>
      </c>
      <c r="K107" s="29"/>
      <c r="L107" s="29"/>
      <c r="M107" s="76"/>
      <c r="N107" s="65"/>
      <c r="O107" s="29"/>
      <c r="P107" s="29"/>
      <c r="Q107" s="29"/>
      <c r="R107" s="29"/>
      <c r="S107" s="29"/>
      <c r="T107" s="29"/>
      <c r="U107" s="29"/>
      <c r="V107" s="96"/>
      <c r="W107" s="29"/>
      <c r="X107" s="29">
        <v>5000</v>
      </c>
      <c r="Y107" s="96">
        <v>0</v>
      </c>
      <c r="Z107" s="96">
        <v>0</v>
      </c>
      <c r="AA107" s="96">
        <v>4000</v>
      </c>
      <c r="AB107" s="29">
        <f t="shared" si="23"/>
        <v>0</v>
      </c>
      <c r="AF107" s="29">
        <f t="shared" si="24"/>
        <v>0</v>
      </c>
    </row>
    <row r="108" spans="1:32" ht="15.75">
      <c r="A108" s="124">
        <v>104</v>
      </c>
      <c r="B108" s="20" t="s">
        <v>48</v>
      </c>
      <c r="C108" s="77">
        <v>3</v>
      </c>
      <c r="D108" s="77">
        <v>2</v>
      </c>
      <c r="E108" s="112" t="s">
        <v>39</v>
      </c>
      <c r="F108" s="77"/>
      <c r="G108" s="12"/>
      <c r="H108" s="12"/>
      <c r="I108" s="80">
        <v>1351</v>
      </c>
      <c r="J108" s="12" t="s">
        <v>255</v>
      </c>
      <c r="K108" s="21">
        <v>4921</v>
      </c>
      <c r="L108" s="21">
        <v>4921</v>
      </c>
      <c r="M108" s="22">
        <v>4920.71</v>
      </c>
      <c r="N108" s="65">
        <f aca="true" t="shared" si="25" ref="N108:N118">M108/L108</f>
        <v>0.9999410688884374</v>
      </c>
      <c r="O108" s="21"/>
      <c r="P108" s="21"/>
      <c r="Q108" s="21"/>
      <c r="R108" s="21">
        <v>83494</v>
      </c>
      <c r="S108" s="21"/>
      <c r="T108" s="21">
        <v>73938</v>
      </c>
      <c r="U108" s="21">
        <v>73938.46</v>
      </c>
      <c r="V108" s="93">
        <v>73930</v>
      </c>
      <c r="W108" s="21"/>
      <c r="X108" s="21"/>
      <c r="Y108" s="93">
        <v>0</v>
      </c>
      <c r="Z108" s="93">
        <v>0</v>
      </c>
      <c r="AA108" s="93">
        <v>0</v>
      </c>
      <c r="AB108" s="21">
        <f t="shared" si="23"/>
        <v>0</v>
      </c>
      <c r="AF108" s="21">
        <f t="shared" si="24"/>
        <v>0</v>
      </c>
    </row>
    <row r="109" spans="1:32" ht="15.75">
      <c r="A109" s="126">
        <v>105</v>
      </c>
      <c r="B109" s="30" t="s">
        <v>48</v>
      </c>
      <c r="C109" s="31"/>
      <c r="D109" s="31"/>
      <c r="E109" s="31"/>
      <c r="F109" s="31"/>
      <c r="G109" s="31"/>
      <c r="H109" s="31"/>
      <c r="I109" s="31"/>
      <c r="J109" s="31" t="s">
        <v>187</v>
      </c>
      <c r="K109" s="32">
        <f>SUM(K108:K108)</f>
        <v>4921</v>
      </c>
      <c r="L109" s="32">
        <f>SUM(L108:L108)</f>
        <v>4921</v>
      </c>
      <c r="M109" s="67">
        <f>SUM(M108:M108)</f>
        <v>4920.71</v>
      </c>
      <c r="N109" s="73">
        <f t="shared" si="25"/>
        <v>0.9999410688884374</v>
      </c>
      <c r="O109" s="32">
        <f>SUM(O108:O108)</f>
        <v>0</v>
      </c>
      <c r="P109" s="32">
        <f>SUM(P102:P108)</f>
        <v>5000</v>
      </c>
      <c r="Q109" s="32">
        <f>SUM(Q101:Q108)</f>
        <v>4920.71</v>
      </c>
      <c r="R109" s="32">
        <f>SUM(R102:R108)</f>
        <v>114680</v>
      </c>
      <c r="S109" s="32">
        <f>SUM(S101:S108)</f>
        <v>21657</v>
      </c>
      <c r="T109" s="32">
        <f>SUM(T102:T108)</f>
        <v>97747</v>
      </c>
      <c r="U109" s="32">
        <f>SUM(U101:U108)</f>
        <v>82637.1</v>
      </c>
      <c r="V109" s="95">
        <f>SUM(V102:V108)</f>
        <v>212630</v>
      </c>
      <c r="W109" s="32">
        <f>SUM(W102:W108)</f>
        <v>283177.85</v>
      </c>
      <c r="X109" s="32">
        <f>SUM(X101:X108)</f>
        <v>273875.05</v>
      </c>
      <c r="Y109" s="95">
        <f>SUM(Y101:Y108)</f>
        <v>59062</v>
      </c>
      <c r="Z109" s="95">
        <f>SUM(Z101:Z108)</f>
        <v>59262</v>
      </c>
      <c r="AA109" s="95">
        <f>SUM(AA101:AA108)</f>
        <v>63262</v>
      </c>
      <c r="AB109" s="32">
        <f>SUM(AB101:AB108)</f>
        <v>4000</v>
      </c>
      <c r="AF109" s="32">
        <f>SUM(AF101:AF108)</f>
        <v>4000</v>
      </c>
    </row>
    <row r="110" spans="1:32" ht="15.75" customHeight="1">
      <c r="A110" s="125">
        <v>106</v>
      </c>
      <c r="B110" s="24" t="s">
        <v>48</v>
      </c>
      <c r="C110" s="25"/>
      <c r="D110" s="25"/>
      <c r="E110" s="25"/>
      <c r="F110" s="25"/>
      <c r="G110" s="25"/>
      <c r="H110" s="25"/>
      <c r="I110" s="25"/>
      <c r="J110" s="3" t="s">
        <v>161</v>
      </c>
      <c r="K110" s="26">
        <f>K100+K109</f>
        <v>13591</v>
      </c>
      <c r="L110" s="26">
        <f>L100+L109</f>
        <v>13591</v>
      </c>
      <c r="M110" s="66">
        <f>M100+M109</f>
        <v>12565.61</v>
      </c>
      <c r="N110" s="72">
        <f t="shared" si="25"/>
        <v>0.9245537488043558</v>
      </c>
      <c r="O110" s="26">
        <f aca="true" t="shared" si="26" ref="O110:AB110">O100+O109</f>
        <v>0</v>
      </c>
      <c r="P110" s="26">
        <f t="shared" si="26"/>
        <v>28182.27</v>
      </c>
      <c r="Q110" s="26">
        <f>Q100+Q109</f>
        <v>18258.989999999998</v>
      </c>
      <c r="R110" s="26">
        <f t="shared" si="26"/>
        <v>125484</v>
      </c>
      <c r="S110" s="26">
        <f t="shared" si="26"/>
        <v>43842.31</v>
      </c>
      <c r="T110" s="26">
        <f>T100+T109</f>
        <v>110474</v>
      </c>
      <c r="U110" s="26">
        <f>U100+U109</f>
        <v>112005.02</v>
      </c>
      <c r="V110" s="94">
        <f t="shared" si="26"/>
        <v>240230</v>
      </c>
      <c r="W110" s="26">
        <f>W100+W109</f>
        <v>290249.85</v>
      </c>
      <c r="X110" s="26">
        <f>X100+X109</f>
        <v>286418.36</v>
      </c>
      <c r="Y110" s="94">
        <f t="shared" si="26"/>
        <v>66676.29000000001</v>
      </c>
      <c r="Z110" s="94">
        <f>Z100+Z109</f>
        <v>67277.29000000001</v>
      </c>
      <c r="AA110" s="94">
        <f>AA100+AA109</f>
        <v>72572.29000000001</v>
      </c>
      <c r="AB110" s="26">
        <f t="shared" si="26"/>
        <v>10974.29</v>
      </c>
      <c r="AF110" s="26">
        <f>AF100+AF109</f>
        <v>10974.29</v>
      </c>
    </row>
    <row r="111" spans="1:32" ht="15.75" hidden="1">
      <c r="A111" s="124">
        <v>107</v>
      </c>
      <c r="B111" s="20" t="s">
        <v>84</v>
      </c>
      <c r="C111" s="12" t="s">
        <v>86</v>
      </c>
      <c r="D111" s="12" t="s">
        <v>48</v>
      </c>
      <c r="E111" s="12"/>
      <c r="F111" s="12"/>
      <c r="G111" s="12"/>
      <c r="H111" s="12"/>
      <c r="I111" s="12" t="s">
        <v>133</v>
      </c>
      <c r="J111" s="12" t="s">
        <v>134</v>
      </c>
      <c r="K111" s="21">
        <v>0</v>
      </c>
      <c r="L111" s="21"/>
      <c r="M111" s="22">
        <v>39832.7</v>
      </c>
      <c r="N111" s="65" t="e">
        <f t="shared" si="25"/>
        <v>#DIV/0!</v>
      </c>
      <c r="O111" s="21">
        <v>0</v>
      </c>
      <c r="P111" s="21">
        <v>39832.7</v>
      </c>
      <c r="Q111" s="21"/>
      <c r="R111" s="21"/>
      <c r="S111" s="21"/>
      <c r="T111" s="21"/>
      <c r="U111" s="21"/>
      <c r="V111" s="93">
        <v>0</v>
      </c>
      <c r="W111" s="21"/>
      <c r="X111" s="21"/>
      <c r="Y111" s="93">
        <v>0</v>
      </c>
      <c r="Z111" s="93">
        <v>0</v>
      </c>
      <c r="AA111" s="93">
        <v>0</v>
      </c>
      <c r="AB111" s="21">
        <f>Y111</f>
        <v>0</v>
      </c>
      <c r="AF111" s="21">
        <f>Y111</f>
        <v>0</v>
      </c>
    </row>
    <row r="112" spans="1:32" ht="15.75" hidden="1">
      <c r="A112" s="124">
        <v>108</v>
      </c>
      <c r="B112" s="20" t="s">
        <v>84</v>
      </c>
      <c r="C112" s="12" t="s">
        <v>86</v>
      </c>
      <c r="D112" s="12" t="s">
        <v>48</v>
      </c>
      <c r="E112" s="12"/>
      <c r="F112" s="12"/>
      <c r="G112" s="12"/>
      <c r="H112" s="12"/>
      <c r="I112" s="12" t="s">
        <v>133</v>
      </c>
      <c r="J112" s="12" t="s">
        <v>135</v>
      </c>
      <c r="K112" s="21">
        <v>1024</v>
      </c>
      <c r="L112" s="21">
        <v>1024</v>
      </c>
      <c r="M112" s="22">
        <v>1023.91</v>
      </c>
      <c r="N112" s="65">
        <f>M112/L112</f>
        <v>0.999912109375</v>
      </c>
      <c r="O112" s="21"/>
      <c r="P112" s="21">
        <v>7743.83</v>
      </c>
      <c r="Q112" s="21"/>
      <c r="R112" s="21"/>
      <c r="S112" s="21"/>
      <c r="T112" s="21"/>
      <c r="U112" s="21"/>
      <c r="V112" s="93">
        <v>0</v>
      </c>
      <c r="W112" s="21"/>
      <c r="X112" s="21"/>
      <c r="Y112" s="93">
        <v>0</v>
      </c>
      <c r="Z112" s="93">
        <v>0</v>
      </c>
      <c r="AA112" s="93">
        <v>0</v>
      </c>
      <c r="AB112" s="21">
        <f>Y112</f>
        <v>0</v>
      </c>
      <c r="AF112" s="21">
        <f>Y112</f>
        <v>0</v>
      </c>
    </row>
    <row r="113" spans="1:32" ht="0.75" customHeight="1" hidden="1">
      <c r="A113" s="124">
        <v>109</v>
      </c>
      <c r="B113" s="20" t="s">
        <v>84</v>
      </c>
      <c r="C113" s="12" t="s">
        <v>86</v>
      </c>
      <c r="D113" s="12" t="s">
        <v>48</v>
      </c>
      <c r="E113" s="12"/>
      <c r="F113" s="12"/>
      <c r="G113" s="12"/>
      <c r="H113" s="12"/>
      <c r="I113" s="77">
        <v>132</v>
      </c>
      <c r="J113" s="64" t="s">
        <v>173</v>
      </c>
      <c r="K113" s="21">
        <v>1024</v>
      </c>
      <c r="L113" s="21">
        <v>1024</v>
      </c>
      <c r="M113" s="22">
        <v>1023.91</v>
      </c>
      <c r="N113" s="65">
        <f t="shared" si="25"/>
        <v>0.999912109375</v>
      </c>
      <c r="O113" s="21"/>
      <c r="P113" s="21">
        <v>0</v>
      </c>
      <c r="Q113" s="21">
        <v>1023.91</v>
      </c>
      <c r="R113" s="21">
        <v>0</v>
      </c>
      <c r="S113" s="21"/>
      <c r="T113" s="21"/>
      <c r="U113" s="21"/>
      <c r="V113" s="93">
        <v>0</v>
      </c>
      <c r="W113" s="21"/>
      <c r="X113" s="21"/>
      <c r="Y113" s="93">
        <v>0</v>
      </c>
      <c r="Z113" s="93">
        <v>0</v>
      </c>
      <c r="AA113" s="93">
        <v>0</v>
      </c>
      <c r="AB113" s="21">
        <f>Y113</f>
        <v>0</v>
      </c>
      <c r="AF113" s="21">
        <f>Y113</f>
        <v>0</v>
      </c>
    </row>
    <row r="114" spans="1:33" ht="15.75">
      <c r="A114" s="124">
        <v>110</v>
      </c>
      <c r="B114" s="46" t="s">
        <v>84</v>
      </c>
      <c r="C114" s="44" t="s">
        <v>86</v>
      </c>
      <c r="D114" s="44" t="s">
        <v>84</v>
      </c>
      <c r="E114" s="44" t="s">
        <v>39</v>
      </c>
      <c r="F114" s="44"/>
      <c r="G114" s="44"/>
      <c r="H114" s="44"/>
      <c r="I114" s="120" t="s">
        <v>136</v>
      </c>
      <c r="J114" s="44" t="s">
        <v>273</v>
      </c>
      <c r="K114" s="45">
        <v>94400</v>
      </c>
      <c r="L114" s="45">
        <v>94400</v>
      </c>
      <c r="M114" s="47">
        <v>4761.06</v>
      </c>
      <c r="N114" s="65">
        <f t="shared" si="25"/>
        <v>0.05043495762711865</v>
      </c>
      <c r="O114" s="45">
        <f>L114-26450</f>
        <v>67950</v>
      </c>
      <c r="P114" s="45"/>
      <c r="Q114" s="45">
        <v>15548.67</v>
      </c>
      <c r="R114" s="45">
        <v>111760</v>
      </c>
      <c r="S114" s="45">
        <v>76063.22</v>
      </c>
      <c r="T114" s="45">
        <v>86000</v>
      </c>
      <c r="U114" s="45">
        <v>97800.49</v>
      </c>
      <c r="V114" s="97">
        <f>100000-6730</f>
        <v>93270</v>
      </c>
      <c r="W114" s="45">
        <v>54000</v>
      </c>
      <c r="X114" s="45">
        <v>97225.4</v>
      </c>
      <c r="Y114" s="122">
        <v>47420</v>
      </c>
      <c r="Z114" s="122">
        <v>47420</v>
      </c>
      <c r="AA114" s="122">
        <v>80000</v>
      </c>
      <c r="AB114" s="45">
        <f>Y114</f>
        <v>47420</v>
      </c>
      <c r="AF114" s="45">
        <f>Y114</f>
        <v>47420</v>
      </c>
      <c r="AG114" s="37"/>
    </row>
    <row r="115" spans="1:33" ht="15.75">
      <c r="A115" s="125">
        <v>111</v>
      </c>
      <c r="B115" s="24" t="s">
        <v>84</v>
      </c>
      <c r="C115" s="25" t="s">
        <v>86</v>
      </c>
      <c r="D115" s="25"/>
      <c r="E115" s="25"/>
      <c r="F115" s="25"/>
      <c r="G115" s="25"/>
      <c r="H115" s="25"/>
      <c r="I115" s="25"/>
      <c r="J115" s="25" t="s">
        <v>162</v>
      </c>
      <c r="K115" s="26">
        <f>SUM(K113:K114)</f>
        <v>95424</v>
      </c>
      <c r="L115" s="26">
        <f>SUM(L113:L114)</f>
        <v>95424</v>
      </c>
      <c r="M115" s="66">
        <f>SUM(M113:M114)</f>
        <v>5784.97</v>
      </c>
      <c r="N115" s="72">
        <f t="shared" si="25"/>
        <v>0.06062384725016767</v>
      </c>
      <c r="O115" s="26">
        <f aca="true" t="shared" si="27" ref="O115:AB115">SUM(O111:O114)</f>
        <v>67950</v>
      </c>
      <c r="P115" s="26">
        <f t="shared" si="27"/>
        <v>47576.53</v>
      </c>
      <c r="Q115" s="26">
        <f>SUM(Q111:Q114)</f>
        <v>16572.58</v>
      </c>
      <c r="R115" s="26">
        <f t="shared" si="27"/>
        <v>111760</v>
      </c>
      <c r="S115" s="26">
        <f t="shared" si="27"/>
        <v>76063.22</v>
      </c>
      <c r="T115" s="26">
        <f t="shared" si="27"/>
        <v>86000</v>
      </c>
      <c r="U115" s="26">
        <f t="shared" si="27"/>
        <v>97800.49</v>
      </c>
      <c r="V115" s="94">
        <f t="shared" si="27"/>
        <v>93270</v>
      </c>
      <c r="W115" s="26">
        <f>SUM(W111:W114)</f>
        <v>54000</v>
      </c>
      <c r="X115" s="26">
        <f t="shared" si="27"/>
        <v>97225.4</v>
      </c>
      <c r="Y115" s="94">
        <f t="shared" si="27"/>
        <v>47420</v>
      </c>
      <c r="Z115" s="94">
        <f>SUM(Z111:Z114)</f>
        <v>47420</v>
      </c>
      <c r="AA115" s="94">
        <f>SUM(AA111:AA114)</f>
        <v>80000</v>
      </c>
      <c r="AB115" s="26">
        <f t="shared" si="27"/>
        <v>47420</v>
      </c>
      <c r="AF115" s="26">
        <f>SUM(AF111:AF114)</f>
        <v>47420</v>
      </c>
      <c r="AG115" s="117"/>
    </row>
    <row r="116" spans="1:32" ht="15.75" hidden="1">
      <c r="A116" s="124">
        <v>112</v>
      </c>
      <c r="B116" s="20" t="s">
        <v>86</v>
      </c>
      <c r="C116" s="12" t="s">
        <v>34</v>
      </c>
      <c r="D116" s="12" t="s">
        <v>48</v>
      </c>
      <c r="E116" s="12" t="s">
        <v>41</v>
      </c>
      <c r="F116" s="12"/>
      <c r="G116" s="12"/>
      <c r="H116" s="12"/>
      <c r="I116" s="12" t="s">
        <v>111</v>
      </c>
      <c r="J116" s="12" t="s">
        <v>138</v>
      </c>
      <c r="K116" s="21">
        <v>0</v>
      </c>
      <c r="L116" s="21"/>
      <c r="M116" s="22"/>
      <c r="N116" s="65" t="e">
        <f>M116/L116</f>
        <v>#DIV/0!</v>
      </c>
      <c r="O116" s="21">
        <v>0</v>
      </c>
      <c r="P116" s="21">
        <v>1860</v>
      </c>
      <c r="Q116" s="21"/>
      <c r="R116" s="21">
        <v>0</v>
      </c>
      <c r="S116" s="21"/>
      <c r="T116" s="21"/>
      <c r="U116" s="21"/>
      <c r="V116" s="93">
        <v>0</v>
      </c>
      <c r="W116" s="21"/>
      <c r="X116" s="21"/>
      <c r="Y116" s="121">
        <v>0</v>
      </c>
      <c r="Z116" s="121">
        <v>0</v>
      </c>
      <c r="AA116" s="121">
        <v>0</v>
      </c>
      <c r="AB116" s="21">
        <v>0</v>
      </c>
      <c r="AF116" s="21">
        <v>0</v>
      </c>
    </row>
    <row r="117" spans="1:32" ht="15.75">
      <c r="A117" s="124">
        <v>113</v>
      </c>
      <c r="B117" s="20" t="s">
        <v>86</v>
      </c>
      <c r="C117" s="12" t="s">
        <v>34</v>
      </c>
      <c r="D117" s="12" t="s">
        <v>48</v>
      </c>
      <c r="E117" s="12" t="s">
        <v>41</v>
      </c>
      <c r="F117" s="77">
        <v>6</v>
      </c>
      <c r="G117" s="12"/>
      <c r="H117" s="12"/>
      <c r="I117" s="12" t="s">
        <v>111</v>
      </c>
      <c r="J117" s="12" t="s">
        <v>138</v>
      </c>
      <c r="K117" s="21">
        <v>0</v>
      </c>
      <c r="L117" s="21"/>
      <c r="M117" s="22"/>
      <c r="N117" s="65" t="e">
        <f t="shared" si="25"/>
        <v>#DIV/0!</v>
      </c>
      <c r="O117" s="21">
        <v>0</v>
      </c>
      <c r="P117" s="21">
        <v>0</v>
      </c>
      <c r="Q117" s="21"/>
      <c r="R117" s="21">
        <v>0</v>
      </c>
      <c r="S117" s="21">
        <v>86764.55</v>
      </c>
      <c r="T117" s="21"/>
      <c r="U117" s="21"/>
      <c r="V117" s="93">
        <v>0</v>
      </c>
      <c r="W117" s="21"/>
      <c r="X117" s="21"/>
      <c r="Y117" s="93">
        <v>0</v>
      </c>
      <c r="Z117" s="93">
        <v>0</v>
      </c>
      <c r="AA117" s="93">
        <v>0</v>
      </c>
      <c r="AB117" s="21">
        <f>Y117</f>
        <v>0</v>
      </c>
      <c r="AF117" s="21">
        <f>Y117</f>
        <v>0</v>
      </c>
    </row>
    <row r="118" spans="1:32" ht="15.75">
      <c r="A118" s="56">
        <v>114</v>
      </c>
      <c r="B118" s="33"/>
      <c r="C118" s="34"/>
      <c r="D118" s="34"/>
      <c r="E118" s="34"/>
      <c r="F118" s="34"/>
      <c r="G118" s="34"/>
      <c r="H118" s="34"/>
      <c r="I118" s="34"/>
      <c r="J118" s="4" t="s">
        <v>163</v>
      </c>
      <c r="K118" s="35">
        <f>SUM(K115:K117)</f>
        <v>95424</v>
      </c>
      <c r="L118" s="35">
        <f>SUM(L115:L117)</f>
        <v>95424</v>
      </c>
      <c r="M118" s="36">
        <f>SUM(M115:M117)</f>
        <v>5784.97</v>
      </c>
      <c r="N118" s="71">
        <f t="shared" si="25"/>
        <v>0.06062384725016767</v>
      </c>
      <c r="O118" s="35">
        <f aca="true" t="shared" si="28" ref="O118:AB118">SUM(O115:O117)</f>
        <v>67950</v>
      </c>
      <c r="P118" s="35">
        <f t="shared" si="28"/>
        <v>49436.53</v>
      </c>
      <c r="Q118" s="35">
        <f>SUM(Q115:Q117)</f>
        <v>16572.58</v>
      </c>
      <c r="R118" s="35">
        <f t="shared" si="28"/>
        <v>111760</v>
      </c>
      <c r="S118" s="35">
        <f t="shared" si="28"/>
        <v>162827.77000000002</v>
      </c>
      <c r="T118" s="35">
        <f t="shared" si="28"/>
        <v>86000</v>
      </c>
      <c r="U118" s="35">
        <f t="shared" si="28"/>
        <v>97800.49</v>
      </c>
      <c r="V118" s="98">
        <f t="shared" si="28"/>
        <v>93270</v>
      </c>
      <c r="W118" s="35">
        <f>SUM(W115:W117)</f>
        <v>54000</v>
      </c>
      <c r="X118" s="35">
        <f t="shared" si="28"/>
        <v>97225.4</v>
      </c>
      <c r="Y118" s="98">
        <f t="shared" si="28"/>
        <v>47420</v>
      </c>
      <c r="Z118" s="98">
        <f t="shared" si="28"/>
        <v>47420</v>
      </c>
      <c r="AA118" s="98">
        <f>SUM(AA115:AA117)</f>
        <v>80000</v>
      </c>
      <c r="AB118" s="35">
        <f t="shared" si="28"/>
        <v>47420</v>
      </c>
      <c r="AF118" s="35">
        <f>SUM(AF115:AF117)</f>
        <v>47420</v>
      </c>
    </row>
    <row r="119" spans="1:28" ht="15.75" customHeight="1">
      <c r="A119" s="124">
        <v>115</v>
      </c>
      <c r="B119" s="144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6"/>
      <c r="W119" s="8"/>
      <c r="X119" s="8"/>
      <c r="Y119" s="110"/>
      <c r="Z119" s="110"/>
      <c r="AA119" s="110"/>
      <c r="AB119" s="8"/>
    </row>
    <row r="120" spans="1:32" ht="15.75">
      <c r="A120" s="58">
        <v>116</v>
      </c>
      <c r="B120" s="61"/>
      <c r="C120" s="62"/>
      <c r="D120" s="62"/>
      <c r="E120" s="62"/>
      <c r="F120" s="62"/>
      <c r="G120" s="62"/>
      <c r="H120" s="62"/>
      <c r="I120" s="62"/>
      <c r="J120" s="59" t="s">
        <v>167</v>
      </c>
      <c r="K120" s="60">
        <f>K12+K68+K110+K118</f>
        <v>593353</v>
      </c>
      <c r="L120" s="60">
        <f>L12+L68+L110+L118</f>
        <v>594678</v>
      </c>
      <c r="M120" s="68">
        <f>M12+M68+M110+M118</f>
        <v>411329.97000000003</v>
      </c>
      <c r="N120" s="70">
        <f>M120/L120</f>
        <v>0.6916851977036312</v>
      </c>
      <c r="O120" s="60">
        <f aca="true" t="shared" si="29" ref="O120:AB120">O12+O68+O110+O118</f>
        <v>65060</v>
      </c>
      <c r="P120" s="60">
        <f t="shared" si="29"/>
        <v>574243.26</v>
      </c>
      <c r="Q120" s="60">
        <f t="shared" si="29"/>
        <v>560395.7399999999</v>
      </c>
      <c r="R120" s="60">
        <f t="shared" si="29"/>
        <v>766704</v>
      </c>
      <c r="S120" s="60">
        <f t="shared" si="29"/>
        <v>824939.99</v>
      </c>
      <c r="T120" s="60">
        <f t="shared" si="29"/>
        <v>733919</v>
      </c>
      <c r="U120" s="60">
        <f t="shared" si="29"/>
        <v>770938.6200000001</v>
      </c>
      <c r="V120" s="99">
        <f t="shared" si="29"/>
        <v>858985</v>
      </c>
      <c r="W120" s="60">
        <f t="shared" si="29"/>
        <v>897166.85</v>
      </c>
      <c r="X120" s="60">
        <f t="shared" si="29"/>
        <v>984551.9700000001</v>
      </c>
      <c r="Y120" s="99">
        <f t="shared" si="29"/>
        <v>668548.8</v>
      </c>
      <c r="Z120" s="99">
        <f t="shared" si="29"/>
        <v>686106.8</v>
      </c>
      <c r="AA120" s="99">
        <f>AA12+AA68+AA110+AA118</f>
        <v>723981.8</v>
      </c>
      <c r="AB120" s="60">
        <f t="shared" si="29"/>
        <v>612846.8</v>
      </c>
      <c r="AF120" s="60">
        <f>AF12+AF68+AF110+AF118</f>
        <v>612846.8</v>
      </c>
    </row>
    <row r="121" ht="15.75">
      <c r="AC121" s="37"/>
    </row>
    <row r="122" ht="0.75" customHeight="1">
      <c r="O122" s="37">
        <v>579829</v>
      </c>
    </row>
    <row r="123" spans="2:28" ht="15.75">
      <c r="B123" s="148" t="s">
        <v>260</v>
      </c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8"/>
      <c r="X123" s="8"/>
      <c r="Y123" s="110"/>
      <c r="Z123" s="110"/>
      <c r="AA123" s="110"/>
      <c r="AB123" s="8"/>
    </row>
    <row r="124" spans="1:28" ht="21" customHeight="1">
      <c r="A124" s="127" t="s">
        <v>268</v>
      </c>
      <c r="B124" s="7"/>
      <c r="C124" s="7"/>
      <c r="D124" s="7"/>
      <c r="E124" s="7"/>
      <c r="K124" s="63"/>
      <c r="L124" s="9"/>
      <c r="M124" s="9"/>
      <c r="N124" s="9"/>
      <c r="O124" s="63"/>
      <c r="P124" s="63"/>
      <c r="Q124" s="63"/>
      <c r="R124" s="63"/>
      <c r="S124" s="63"/>
      <c r="T124" s="63"/>
      <c r="U124" s="63"/>
      <c r="V124" s="101"/>
      <c r="W124" s="63"/>
      <c r="X124" s="63"/>
      <c r="Y124" s="101"/>
      <c r="Z124" s="101"/>
      <c r="AA124" s="101"/>
      <c r="AB124" s="63"/>
    </row>
    <row r="125" spans="1:32" ht="15.75">
      <c r="A125" s="124">
        <v>117</v>
      </c>
      <c r="B125" s="10">
        <v>1</v>
      </c>
      <c r="C125" s="11"/>
      <c r="D125" s="11"/>
      <c r="E125" s="11"/>
      <c r="F125" s="11"/>
      <c r="G125" s="15"/>
      <c r="I125" s="11"/>
      <c r="J125" s="12" t="s">
        <v>147</v>
      </c>
      <c r="K125" s="21">
        <f>K12</f>
        <v>461668</v>
      </c>
      <c r="L125" s="21">
        <f>L12</f>
        <v>456243</v>
      </c>
      <c r="M125" s="22">
        <f>M12</f>
        <v>349938.62000000005</v>
      </c>
      <c r="N125" s="65">
        <f aca="true" t="shared" si="30" ref="N125:N132">M125/L125</f>
        <v>0.7670005238436536</v>
      </c>
      <c r="O125" s="21"/>
      <c r="P125" s="21">
        <f aca="true" t="shared" si="31" ref="P125:X125">P12</f>
        <v>457181.99</v>
      </c>
      <c r="Q125" s="21">
        <f t="shared" si="31"/>
        <v>475715.05</v>
      </c>
      <c r="R125" s="21">
        <f t="shared" si="31"/>
        <v>507260</v>
      </c>
      <c r="S125" s="21">
        <f t="shared" si="31"/>
        <v>519865.1</v>
      </c>
      <c r="T125" s="21">
        <f t="shared" si="31"/>
        <v>482439</v>
      </c>
      <c r="U125" s="21">
        <f t="shared" si="31"/>
        <v>493209.10000000003</v>
      </c>
      <c r="V125" s="93">
        <f t="shared" si="31"/>
        <v>498255</v>
      </c>
      <c r="W125" s="21">
        <f t="shared" si="31"/>
        <v>506731</v>
      </c>
      <c r="X125" s="21">
        <f t="shared" si="31"/>
        <v>532648.29</v>
      </c>
      <c r="Y125" s="93">
        <f>Y12</f>
        <v>514700</v>
      </c>
      <c r="Z125" s="93">
        <f>Z12</f>
        <v>520700</v>
      </c>
      <c r="AA125" s="93">
        <f>AA12</f>
        <v>520700</v>
      </c>
      <c r="AB125" s="21">
        <f>AB12</f>
        <v>514700</v>
      </c>
      <c r="AF125" s="21">
        <f>AF12</f>
        <v>514700</v>
      </c>
    </row>
    <row r="126" spans="1:32" ht="15.75">
      <c r="A126" s="124">
        <v>118</v>
      </c>
      <c r="B126" s="10" t="s">
        <v>38</v>
      </c>
      <c r="C126" s="11" t="s">
        <v>34</v>
      </c>
      <c r="D126" s="11"/>
      <c r="E126" s="11"/>
      <c r="F126" s="11"/>
      <c r="G126" s="15"/>
      <c r="I126" s="11"/>
      <c r="J126" s="12" t="s">
        <v>149</v>
      </c>
      <c r="K126" s="21">
        <f>K20</f>
        <v>8400</v>
      </c>
      <c r="L126" s="21">
        <f>L20</f>
        <v>10900</v>
      </c>
      <c r="M126" s="39">
        <f>M20</f>
        <v>11051.9</v>
      </c>
      <c r="N126" s="65">
        <f t="shared" si="30"/>
        <v>1.0139357798165138</v>
      </c>
      <c r="O126" s="21"/>
      <c r="P126" s="21">
        <f aca="true" t="shared" si="32" ref="P126:X126">P20</f>
        <v>11424.85</v>
      </c>
      <c r="Q126" s="21">
        <f t="shared" si="32"/>
        <v>13222.49</v>
      </c>
      <c r="R126" s="21">
        <f t="shared" si="32"/>
        <v>7100</v>
      </c>
      <c r="S126" s="21">
        <f t="shared" si="32"/>
        <v>17607.46</v>
      </c>
      <c r="T126" s="21">
        <f t="shared" si="32"/>
        <v>8730</v>
      </c>
      <c r="U126" s="21">
        <f t="shared" si="32"/>
        <v>10970.119999999999</v>
      </c>
      <c r="V126" s="93">
        <f t="shared" si="32"/>
        <v>10730</v>
      </c>
      <c r="W126" s="21">
        <f t="shared" si="32"/>
        <v>6820</v>
      </c>
      <c r="X126" s="21">
        <f t="shared" si="32"/>
        <v>10353.91</v>
      </c>
      <c r="Y126" s="93">
        <f>Y20</f>
        <v>8715</v>
      </c>
      <c r="Z126" s="93">
        <f>Z20</f>
        <v>8715</v>
      </c>
      <c r="AA126" s="93">
        <f>AA20</f>
        <v>8715</v>
      </c>
      <c r="AB126" s="21">
        <f>AB20</f>
        <v>8715</v>
      </c>
      <c r="AF126" s="21">
        <f>AF20</f>
        <v>8715</v>
      </c>
    </row>
    <row r="127" spans="1:32" ht="15.75">
      <c r="A127" s="124">
        <v>119</v>
      </c>
      <c r="B127" s="10" t="s">
        <v>38</v>
      </c>
      <c r="C127" s="11" t="s">
        <v>38</v>
      </c>
      <c r="D127" s="11"/>
      <c r="E127" s="11"/>
      <c r="F127" s="11"/>
      <c r="G127" s="15"/>
      <c r="I127" s="11"/>
      <c r="J127" s="12" t="s">
        <v>151</v>
      </c>
      <c r="K127" s="21">
        <f>K49</f>
        <v>7750</v>
      </c>
      <c r="L127" s="21">
        <f>L49</f>
        <v>9000</v>
      </c>
      <c r="M127" s="39">
        <f>M49</f>
        <v>17807.059999999998</v>
      </c>
      <c r="N127" s="65">
        <f t="shared" si="30"/>
        <v>1.978562222222222</v>
      </c>
      <c r="O127" s="21"/>
      <c r="P127" s="21">
        <f aca="true" t="shared" si="33" ref="P127:X127">P49</f>
        <v>21220.989999999998</v>
      </c>
      <c r="Q127" s="21">
        <f t="shared" si="33"/>
        <v>21228.499999999996</v>
      </c>
      <c r="R127" s="21">
        <f t="shared" si="33"/>
        <v>7250</v>
      </c>
      <c r="S127" s="21">
        <f t="shared" si="33"/>
        <v>18519.39</v>
      </c>
      <c r="T127" s="21">
        <f t="shared" si="33"/>
        <v>28200</v>
      </c>
      <c r="U127" s="21">
        <f t="shared" si="33"/>
        <v>35055.590000000004</v>
      </c>
      <c r="V127" s="93">
        <f t="shared" si="33"/>
        <v>10100</v>
      </c>
      <c r="W127" s="21">
        <f t="shared" si="33"/>
        <v>12800</v>
      </c>
      <c r="X127" s="21">
        <f t="shared" si="33"/>
        <v>21316.25</v>
      </c>
      <c r="Y127" s="93">
        <f>Y49</f>
        <v>14153</v>
      </c>
      <c r="Z127" s="93">
        <f>Z49</f>
        <v>20700</v>
      </c>
      <c r="AA127" s="93">
        <f>AA49</f>
        <v>20700</v>
      </c>
      <c r="AB127" s="21">
        <f>AB49</f>
        <v>14153</v>
      </c>
      <c r="AF127" s="21">
        <f>AF49</f>
        <v>14153</v>
      </c>
    </row>
    <row r="128" spans="1:32" ht="15.75">
      <c r="A128" s="124">
        <v>120</v>
      </c>
      <c r="B128" s="10" t="s">
        <v>38</v>
      </c>
      <c r="C128" s="11" t="s">
        <v>84</v>
      </c>
      <c r="D128" s="11"/>
      <c r="E128" s="11"/>
      <c r="F128" s="11"/>
      <c r="G128" s="12"/>
      <c r="I128" s="11"/>
      <c r="J128" s="12" t="s">
        <v>153</v>
      </c>
      <c r="K128" s="21">
        <f>K57</f>
        <v>150</v>
      </c>
      <c r="L128" s="21">
        <f>L57</f>
        <v>150</v>
      </c>
      <c r="M128" s="39">
        <f>M57</f>
        <v>137.12</v>
      </c>
      <c r="N128" s="65">
        <f t="shared" si="30"/>
        <v>0.9141333333333334</v>
      </c>
      <c r="O128" s="21"/>
      <c r="P128" s="21">
        <f aca="true" t="shared" si="34" ref="P128:X128">P57</f>
        <v>145.25</v>
      </c>
      <c r="Q128" s="21">
        <f t="shared" si="34"/>
        <v>155.64</v>
      </c>
      <c r="R128" s="21">
        <f t="shared" si="34"/>
        <v>150</v>
      </c>
      <c r="S128" s="21">
        <f t="shared" si="34"/>
        <v>115.33</v>
      </c>
      <c r="T128" s="21">
        <f t="shared" si="34"/>
        <v>40</v>
      </c>
      <c r="U128" s="21">
        <f t="shared" si="34"/>
        <v>47.14</v>
      </c>
      <c r="V128" s="93">
        <f t="shared" si="34"/>
        <v>100</v>
      </c>
      <c r="W128" s="21">
        <f t="shared" si="34"/>
        <v>30</v>
      </c>
      <c r="X128" s="21">
        <f t="shared" si="34"/>
        <v>65.62</v>
      </c>
      <c r="Y128" s="93">
        <f>Y57</f>
        <v>2</v>
      </c>
      <c r="Z128" s="93">
        <f>Z57</f>
        <v>2</v>
      </c>
      <c r="AA128" s="93">
        <f>AA57</f>
        <v>2</v>
      </c>
      <c r="AB128" s="21">
        <f>AB57</f>
        <v>2</v>
      </c>
      <c r="AF128" s="21">
        <f>AF57</f>
        <v>2</v>
      </c>
    </row>
    <row r="129" spans="1:32" ht="15.75">
      <c r="A129" s="124">
        <v>121</v>
      </c>
      <c r="B129" s="10" t="s">
        <v>38</v>
      </c>
      <c r="C129" s="11" t="s">
        <v>100</v>
      </c>
      <c r="D129" s="11"/>
      <c r="E129" s="11"/>
      <c r="F129" s="11"/>
      <c r="G129" s="15"/>
      <c r="I129" s="11"/>
      <c r="J129" s="12" t="s">
        <v>154</v>
      </c>
      <c r="K129" s="21">
        <f>K67</f>
        <v>4370</v>
      </c>
      <c r="L129" s="21">
        <f>L67</f>
        <v>7370</v>
      </c>
      <c r="M129" s="39">
        <f>M67</f>
        <v>12665.689999999999</v>
      </c>
      <c r="N129" s="65">
        <f t="shared" si="30"/>
        <v>1.7185468113975575</v>
      </c>
      <c r="O129" s="21"/>
      <c r="P129" s="21">
        <f aca="true" t="shared" si="35" ref="P129:X129">P67</f>
        <v>4058.38</v>
      </c>
      <c r="Q129" s="21">
        <f t="shared" si="35"/>
        <v>13042.49</v>
      </c>
      <c r="R129" s="21">
        <f t="shared" si="35"/>
        <v>6700</v>
      </c>
      <c r="S129" s="21">
        <f t="shared" si="35"/>
        <v>6499.88</v>
      </c>
      <c r="T129" s="21">
        <f t="shared" si="35"/>
        <v>8627</v>
      </c>
      <c r="U129" s="21">
        <f t="shared" si="35"/>
        <v>10317.160000000002</v>
      </c>
      <c r="V129" s="93">
        <f t="shared" si="35"/>
        <v>4800</v>
      </c>
      <c r="W129" s="21">
        <f t="shared" si="35"/>
        <v>19536</v>
      </c>
      <c r="X129" s="21">
        <f t="shared" si="35"/>
        <v>14941.509999999998</v>
      </c>
      <c r="Y129" s="93">
        <f>Y67</f>
        <v>13180</v>
      </c>
      <c r="Z129" s="93">
        <f>Z67</f>
        <v>17272</v>
      </c>
      <c r="AA129" s="93">
        <f>AA67</f>
        <v>17272</v>
      </c>
      <c r="AB129" s="21">
        <f>AB67</f>
        <v>13180</v>
      </c>
      <c r="AF129" s="21">
        <f>AF67</f>
        <v>13180</v>
      </c>
    </row>
    <row r="130" spans="1:32" ht="15.75">
      <c r="A130" s="124">
        <v>122</v>
      </c>
      <c r="B130" s="10" t="s">
        <v>48</v>
      </c>
      <c r="C130" s="11"/>
      <c r="D130" s="11"/>
      <c r="E130" s="11"/>
      <c r="F130" s="11"/>
      <c r="G130" s="12"/>
      <c r="I130" s="11"/>
      <c r="J130" s="12" t="s">
        <v>159</v>
      </c>
      <c r="K130" s="21">
        <f>K100</f>
        <v>8670</v>
      </c>
      <c r="L130" s="21">
        <f>L100</f>
        <v>8670</v>
      </c>
      <c r="M130" s="39">
        <f>M100</f>
        <v>7644.9</v>
      </c>
      <c r="N130" s="65">
        <f t="shared" si="30"/>
        <v>0.8817647058823529</v>
      </c>
      <c r="O130" s="21"/>
      <c r="P130" s="21">
        <f aca="true" t="shared" si="36" ref="P130:AB130">P100</f>
        <v>23182.27</v>
      </c>
      <c r="Q130" s="21">
        <f t="shared" si="36"/>
        <v>13338.279999999999</v>
      </c>
      <c r="R130" s="21">
        <f t="shared" si="36"/>
        <v>10804</v>
      </c>
      <c r="S130" s="21">
        <f t="shared" si="36"/>
        <v>22185.309999999998</v>
      </c>
      <c r="T130" s="21">
        <f>T100</f>
        <v>12727</v>
      </c>
      <c r="U130" s="21">
        <f>U100</f>
        <v>29367.92</v>
      </c>
      <c r="V130" s="93">
        <f t="shared" si="36"/>
        <v>27600</v>
      </c>
      <c r="W130" s="21">
        <f t="shared" si="36"/>
        <v>7072</v>
      </c>
      <c r="X130" s="21">
        <f>X100</f>
        <v>12543.31</v>
      </c>
      <c r="Y130" s="93">
        <f>Y100</f>
        <v>7614.290000000001</v>
      </c>
      <c r="Z130" s="93">
        <f>Z100</f>
        <v>8015.290000000001</v>
      </c>
      <c r="AA130" s="93">
        <f>AA100</f>
        <v>9310.29</v>
      </c>
      <c r="AB130" s="21">
        <f t="shared" si="36"/>
        <v>6974.290000000001</v>
      </c>
      <c r="AF130" s="21">
        <f>AF100</f>
        <v>6974.290000000001</v>
      </c>
    </row>
    <row r="131" spans="1:32" ht="15.75">
      <c r="A131" s="124">
        <v>123</v>
      </c>
      <c r="B131" s="10" t="s">
        <v>84</v>
      </c>
      <c r="C131" s="11" t="s">
        <v>86</v>
      </c>
      <c r="D131" s="12"/>
      <c r="E131" s="12"/>
      <c r="F131" s="12"/>
      <c r="G131" s="12"/>
      <c r="H131" s="12"/>
      <c r="I131" s="12"/>
      <c r="J131" s="12" t="s">
        <v>162</v>
      </c>
      <c r="K131" s="21">
        <f>K113</f>
        <v>1024</v>
      </c>
      <c r="L131" s="21">
        <f>L113</f>
        <v>1024</v>
      </c>
      <c r="M131" s="22">
        <f>M113</f>
        <v>1023.91</v>
      </c>
      <c r="N131" s="65">
        <f t="shared" si="30"/>
        <v>0.999912109375</v>
      </c>
      <c r="O131" s="21"/>
      <c r="P131" s="21">
        <f>P115</f>
        <v>47576.53</v>
      </c>
      <c r="Q131" s="21">
        <f aca="true" t="shared" si="37" ref="Q131:AB131">Q113</f>
        <v>1023.91</v>
      </c>
      <c r="R131" s="21">
        <f t="shared" si="37"/>
        <v>0</v>
      </c>
      <c r="S131" s="21">
        <f t="shared" si="37"/>
        <v>0</v>
      </c>
      <c r="T131" s="21">
        <f>T113</f>
        <v>0</v>
      </c>
      <c r="U131" s="21">
        <f>U113</f>
        <v>0</v>
      </c>
      <c r="V131" s="93">
        <f t="shared" si="37"/>
        <v>0</v>
      </c>
      <c r="W131" s="21">
        <f t="shared" si="37"/>
        <v>0</v>
      </c>
      <c r="X131" s="21">
        <f>X113</f>
        <v>0</v>
      </c>
      <c r="Y131" s="93">
        <f>Y113</f>
        <v>0</v>
      </c>
      <c r="Z131" s="93">
        <f>Z113</f>
        <v>0</v>
      </c>
      <c r="AA131" s="93">
        <f>AA113</f>
        <v>0</v>
      </c>
      <c r="AB131" s="21">
        <f t="shared" si="37"/>
        <v>0</v>
      </c>
      <c r="AF131" s="21">
        <f>AF113</f>
        <v>0</v>
      </c>
    </row>
    <row r="132" spans="1:32" ht="15.75">
      <c r="A132" s="56">
        <v>124</v>
      </c>
      <c r="B132" s="48"/>
      <c r="C132" s="49"/>
      <c r="D132" s="50"/>
      <c r="E132" s="50"/>
      <c r="F132" s="50"/>
      <c r="G132" s="51"/>
      <c r="H132" s="51"/>
      <c r="I132" s="50"/>
      <c r="J132" s="52" t="s">
        <v>164</v>
      </c>
      <c r="K132" s="53">
        <f>SUM(K125:K131)</f>
        <v>492032</v>
      </c>
      <c r="L132" s="53">
        <f>SUM(L125:L131)</f>
        <v>493357</v>
      </c>
      <c r="M132" s="54">
        <f>SUM(M125:M131)</f>
        <v>400269.20000000007</v>
      </c>
      <c r="N132" s="71">
        <f t="shared" si="30"/>
        <v>0.8113175651708602</v>
      </c>
      <c r="O132" s="53">
        <f aca="true" t="shared" si="38" ref="O132:AB132">SUM(O125:O131)</f>
        <v>0</v>
      </c>
      <c r="P132" s="53">
        <f t="shared" si="38"/>
        <v>564790.26</v>
      </c>
      <c r="Q132" s="53">
        <f>SUM(Q125:Q131)</f>
        <v>537726.36</v>
      </c>
      <c r="R132" s="53">
        <f t="shared" si="38"/>
        <v>539264</v>
      </c>
      <c r="S132" s="53">
        <f t="shared" si="38"/>
        <v>584792.47</v>
      </c>
      <c r="T132" s="53">
        <f>SUM(T125:T131)</f>
        <v>540763</v>
      </c>
      <c r="U132" s="53">
        <f>SUM(U125:U131)</f>
        <v>578967.0300000001</v>
      </c>
      <c r="V132" s="102">
        <f t="shared" si="38"/>
        <v>551585</v>
      </c>
      <c r="W132" s="35">
        <f t="shared" si="38"/>
        <v>552989</v>
      </c>
      <c r="X132" s="35">
        <f>SUM(X125:X131)</f>
        <v>591868.8900000001</v>
      </c>
      <c r="Y132" s="98">
        <f>SUM(Y125:Y131)</f>
        <v>558364.29</v>
      </c>
      <c r="Z132" s="98">
        <f>SUM(Z125:Z131)</f>
        <v>575404.29</v>
      </c>
      <c r="AA132" s="98">
        <f>SUM(AA125:AA131)</f>
        <v>576699.29</v>
      </c>
      <c r="AB132" s="35">
        <f t="shared" si="38"/>
        <v>557724.29</v>
      </c>
      <c r="AF132" s="35">
        <f>SUM(AF125:AF131)</f>
        <v>557724.29</v>
      </c>
    </row>
    <row r="133" spans="1:32" ht="15.75">
      <c r="A133" s="124">
        <v>125</v>
      </c>
      <c r="B133" s="136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8"/>
      <c r="W133" s="8"/>
      <c r="X133" s="8"/>
      <c r="Y133" s="110"/>
      <c r="Z133" s="110"/>
      <c r="AA133" s="110"/>
      <c r="AB133" s="8"/>
      <c r="AF133" s="91"/>
    </row>
    <row r="134" spans="1:32" ht="15.75">
      <c r="A134" s="124">
        <v>126</v>
      </c>
      <c r="B134" s="42" t="s">
        <v>38</v>
      </c>
      <c r="C134" s="43" t="s">
        <v>48</v>
      </c>
      <c r="D134" s="43"/>
      <c r="E134" s="43"/>
      <c r="F134" s="43"/>
      <c r="I134" s="43"/>
      <c r="J134" s="44" t="s">
        <v>152</v>
      </c>
      <c r="K134" s="45">
        <f>K53</f>
        <v>2000</v>
      </c>
      <c r="L134" s="45">
        <f>L53</f>
        <v>2000</v>
      </c>
      <c r="M134" s="45">
        <f>M53</f>
        <v>1379</v>
      </c>
      <c r="N134" s="65">
        <f>M134/L134</f>
        <v>0.6895</v>
      </c>
      <c r="O134" s="45"/>
      <c r="P134" s="45">
        <f aca="true" t="shared" si="39" ref="P134:X134">P53</f>
        <v>2593</v>
      </c>
      <c r="Q134" s="45">
        <f t="shared" si="39"/>
        <v>2200</v>
      </c>
      <c r="R134" s="45">
        <f t="shared" si="39"/>
        <v>1000</v>
      </c>
      <c r="S134" s="45">
        <f t="shared" si="39"/>
        <v>55662.75</v>
      </c>
      <c r="T134" s="45">
        <f t="shared" si="39"/>
        <v>9409</v>
      </c>
      <c r="U134" s="45">
        <f t="shared" si="39"/>
        <v>11534</v>
      </c>
      <c r="V134" s="97">
        <f t="shared" si="39"/>
        <v>1500</v>
      </c>
      <c r="W134" s="21">
        <f t="shared" si="39"/>
        <v>7000</v>
      </c>
      <c r="X134" s="21">
        <f t="shared" si="39"/>
        <v>21582.63</v>
      </c>
      <c r="Y134" s="93">
        <f>Y53</f>
        <v>3702.51</v>
      </c>
      <c r="Z134" s="93">
        <f>Z53</f>
        <v>4020.51</v>
      </c>
      <c r="AA134" s="93">
        <f>AA53</f>
        <v>4020.51</v>
      </c>
      <c r="AB134" s="21">
        <f>AB53</f>
        <v>3702.51</v>
      </c>
      <c r="AF134" s="21">
        <f>AF53</f>
        <v>3702.51</v>
      </c>
    </row>
    <row r="135" spans="1:32" s="28" customFormat="1" ht="15.75">
      <c r="A135" s="124">
        <v>127</v>
      </c>
      <c r="B135" s="40" t="s">
        <v>48</v>
      </c>
      <c r="C135" s="41" t="s">
        <v>38</v>
      </c>
      <c r="D135" s="27"/>
      <c r="E135" s="27"/>
      <c r="F135" s="27"/>
      <c r="G135" s="27"/>
      <c r="H135" s="27"/>
      <c r="I135" s="27"/>
      <c r="J135" s="27" t="s">
        <v>160</v>
      </c>
      <c r="K135" s="29">
        <f>K109</f>
        <v>4921</v>
      </c>
      <c r="L135" s="29">
        <f>L109</f>
        <v>4921</v>
      </c>
      <c r="M135" s="29">
        <f>M109</f>
        <v>4920.71</v>
      </c>
      <c r="N135" s="65">
        <f>M135/L135</f>
        <v>0.9999410688884374</v>
      </c>
      <c r="O135" s="29"/>
      <c r="P135" s="29">
        <f aca="true" t="shared" si="40" ref="P135:AB135">P109</f>
        <v>5000</v>
      </c>
      <c r="Q135" s="29">
        <f t="shared" si="40"/>
        <v>4920.71</v>
      </c>
      <c r="R135" s="29">
        <f t="shared" si="40"/>
        <v>114680</v>
      </c>
      <c r="S135" s="29">
        <f t="shared" si="40"/>
        <v>21657</v>
      </c>
      <c r="T135" s="29">
        <f>T109</f>
        <v>97747</v>
      </c>
      <c r="U135" s="29">
        <f>U109</f>
        <v>82637.1</v>
      </c>
      <c r="V135" s="96">
        <f t="shared" si="40"/>
        <v>212630</v>
      </c>
      <c r="W135" s="29">
        <f t="shared" si="40"/>
        <v>283177.85</v>
      </c>
      <c r="X135" s="29">
        <f>X109</f>
        <v>273875.05</v>
      </c>
      <c r="Y135" s="96">
        <f>Y109</f>
        <v>59062</v>
      </c>
      <c r="Z135" s="96">
        <f>Z109</f>
        <v>59262</v>
      </c>
      <c r="AA135" s="96">
        <f>AA109</f>
        <v>63262</v>
      </c>
      <c r="AB135" s="29">
        <f t="shared" si="40"/>
        <v>4000</v>
      </c>
      <c r="AF135" s="29">
        <f>AF109</f>
        <v>4000</v>
      </c>
    </row>
    <row r="136" spans="1:32" ht="15.75">
      <c r="A136" s="124">
        <v>128</v>
      </c>
      <c r="B136" s="10">
        <v>4</v>
      </c>
      <c r="C136" s="11"/>
      <c r="D136" s="11"/>
      <c r="E136" s="11"/>
      <c r="F136" s="11"/>
      <c r="I136" s="11"/>
      <c r="J136" s="12" t="s">
        <v>165</v>
      </c>
      <c r="K136" s="21">
        <v>94400</v>
      </c>
      <c r="L136" s="21">
        <f>L111+L114</f>
        <v>94400</v>
      </c>
      <c r="M136" s="21">
        <f>M114</f>
        <v>4761.06</v>
      </c>
      <c r="N136" s="65">
        <f>M136/L136</f>
        <v>0.05043495762711865</v>
      </c>
      <c r="O136" s="21"/>
      <c r="P136" s="21">
        <f aca="true" t="shared" si="41" ref="P136:X136">P114</f>
        <v>0</v>
      </c>
      <c r="Q136" s="21">
        <f t="shared" si="41"/>
        <v>15548.67</v>
      </c>
      <c r="R136" s="21">
        <f t="shared" si="41"/>
        <v>111760</v>
      </c>
      <c r="S136" s="21">
        <f t="shared" si="41"/>
        <v>76063.22</v>
      </c>
      <c r="T136" s="21">
        <f t="shared" si="41"/>
        <v>86000</v>
      </c>
      <c r="U136" s="21">
        <f t="shared" si="41"/>
        <v>97800.49</v>
      </c>
      <c r="V136" s="93">
        <f t="shared" si="41"/>
        <v>93270</v>
      </c>
      <c r="W136" s="21">
        <f>W115</f>
        <v>54000</v>
      </c>
      <c r="X136" s="21">
        <f t="shared" si="41"/>
        <v>97225.4</v>
      </c>
      <c r="Y136" s="93">
        <f>Y115</f>
        <v>47420</v>
      </c>
      <c r="Z136" s="93">
        <f>Z115</f>
        <v>47420</v>
      </c>
      <c r="AA136" s="93">
        <f>AA115</f>
        <v>80000</v>
      </c>
      <c r="AB136" s="21">
        <f>AB115</f>
        <v>47420</v>
      </c>
      <c r="AF136" s="21">
        <f>AF115</f>
        <v>47420</v>
      </c>
    </row>
    <row r="137" spans="1:32" ht="15.75">
      <c r="A137" s="124">
        <v>129</v>
      </c>
      <c r="B137" s="13">
        <v>5</v>
      </c>
      <c r="C137" s="14"/>
      <c r="D137" s="14"/>
      <c r="E137" s="14"/>
      <c r="F137" s="14"/>
      <c r="G137" s="12"/>
      <c r="I137" s="14"/>
      <c r="J137" s="15" t="s">
        <v>166</v>
      </c>
      <c r="K137" s="21">
        <f>K117</f>
        <v>0</v>
      </c>
      <c r="L137" s="21">
        <f>L117</f>
        <v>0</v>
      </c>
      <c r="M137" s="21">
        <f>M117</f>
        <v>0</v>
      </c>
      <c r="N137" s="65" t="e">
        <f>M137/L137</f>
        <v>#DIV/0!</v>
      </c>
      <c r="O137" s="21">
        <f aca="true" t="shared" si="42" ref="O137:AB137">O117</f>
        <v>0</v>
      </c>
      <c r="P137" s="21">
        <f t="shared" si="42"/>
        <v>0</v>
      </c>
      <c r="Q137" s="21">
        <f t="shared" si="42"/>
        <v>0</v>
      </c>
      <c r="R137" s="21">
        <f t="shared" si="42"/>
        <v>0</v>
      </c>
      <c r="S137" s="21">
        <f t="shared" si="42"/>
        <v>86764.55</v>
      </c>
      <c r="T137" s="21">
        <f>T117</f>
        <v>0</v>
      </c>
      <c r="U137" s="21">
        <f>U117</f>
        <v>0</v>
      </c>
      <c r="V137" s="93">
        <f t="shared" si="42"/>
        <v>0</v>
      </c>
      <c r="W137" s="21">
        <f t="shared" si="42"/>
        <v>0</v>
      </c>
      <c r="X137" s="21">
        <f>X117</f>
        <v>0</v>
      </c>
      <c r="Y137" s="93">
        <f>Y116</f>
        <v>0</v>
      </c>
      <c r="Z137" s="93">
        <f>Z116</f>
        <v>0</v>
      </c>
      <c r="AA137" s="93">
        <f>AA116</f>
        <v>0</v>
      </c>
      <c r="AB137" s="21">
        <f t="shared" si="42"/>
        <v>0</v>
      </c>
      <c r="AF137" s="21">
        <f>AF117</f>
        <v>0</v>
      </c>
    </row>
    <row r="138" spans="1:32" ht="15.75">
      <c r="A138" s="56">
        <v>130</v>
      </c>
      <c r="B138" s="55"/>
      <c r="C138" s="6"/>
      <c r="D138" s="56"/>
      <c r="E138" s="56"/>
      <c r="F138" s="56"/>
      <c r="G138" s="5"/>
      <c r="H138" s="5"/>
      <c r="I138" s="56"/>
      <c r="J138" s="5" t="s">
        <v>152</v>
      </c>
      <c r="K138" s="35">
        <f>SUM(K134:K137)</f>
        <v>101321</v>
      </c>
      <c r="L138" s="35">
        <f>SUM(L134:L137)</f>
        <v>101321</v>
      </c>
      <c r="M138" s="35">
        <f>SUM(M134:M137)</f>
        <v>11060.77</v>
      </c>
      <c r="N138" s="71">
        <f>M138/L138</f>
        <v>0.10916562213164102</v>
      </c>
      <c r="O138" s="35">
        <f aca="true" t="shared" si="43" ref="O138:AB138">SUM(O134:O137)</f>
        <v>0</v>
      </c>
      <c r="P138" s="35">
        <f t="shared" si="43"/>
        <v>7593</v>
      </c>
      <c r="Q138" s="35">
        <f>SUM(Q134:Q137)</f>
        <v>22669.38</v>
      </c>
      <c r="R138" s="35">
        <f t="shared" si="43"/>
        <v>227440</v>
      </c>
      <c r="S138" s="35">
        <f t="shared" si="43"/>
        <v>240147.52000000002</v>
      </c>
      <c r="T138" s="35">
        <f>SUM(T134:T137)</f>
        <v>193156</v>
      </c>
      <c r="U138" s="35">
        <f>SUM(U134:U137)</f>
        <v>191971.59000000003</v>
      </c>
      <c r="V138" s="98">
        <f t="shared" si="43"/>
        <v>307400</v>
      </c>
      <c r="W138" s="35">
        <f t="shared" si="43"/>
        <v>344177.85</v>
      </c>
      <c r="X138" s="35">
        <f>SUM(X134:X137)</f>
        <v>392683.07999999996</v>
      </c>
      <c r="Y138" s="98">
        <f>SUM(Y134:Y137)</f>
        <v>110184.51000000001</v>
      </c>
      <c r="Z138" s="98">
        <f>SUM(Z134:Z137)</f>
        <v>110702.51000000001</v>
      </c>
      <c r="AA138" s="98">
        <f>SUM(AA134:AA137)</f>
        <v>147282.51</v>
      </c>
      <c r="AB138" s="35">
        <f t="shared" si="43"/>
        <v>55122.51</v>
      </c>
      <c r="AF138" s="35">
        <f>SUM(AF134:AF137)</f>
        <v>55122.51</v>
      </c>
    </row>
    <row r="139" spans="1:32" ht="15.75">
      <c r="A139" s="124">
        <v>131</v>
      </c>
      <c r="B139" s="139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1"/>
      <c r="W139" s="8"/>
      <c r="X139" s="8"/>
      <c r="Y139" s="110"/>
      <c r="Z139" s="110"/>
      <c r="AA139" s="110"/>
      <c r="AB139" s="8"/>
      <c r="AF139" s="91"/>
    </row>
    <row r="140" spans="1:32" ht="15.75">
      <c r="A140" s="58">
        <v>132</v>
      </c>
      <c r="B140" s="57"/>
      <c r="C140" s="58"/>
      <c r="D140" s="58"/>
      <c r="E140" s="58"/>
      <c r="F140" s="58"/>
      <c r="G140" s="58"/>
      <c r="H140" s="58"/>
      <c r="I140" s="58"/>
      <c r="J140" s="59" t="s">
        <v>167</v>
      </c>
      <c r="K140" s="60">
        <f>K132+K138</f>
        <v>593353</v>
      </c>
      <c r="L140" s="60">
        <f>L132+L138</f>
        <v>594678</v>
      </c>
      <c r="M140" s="68">
        <f>M132+M138</f>
        <v>411329.9700000001</v>
      </c>
      <c r="N140" s="70">
        <f>M140/L140</f>
        <v>0.6916851977036313</v>
      </c>
      <c r="O140" s="60">
        <f aca="true" t="shared" si="44" ref="O140:AB140">O132+O138</f>
        <v>0</v>
      </c>
      <c r="P140" s="60">
        <f t="shared" si="44"/>
        <v>572383.26</v>
      </c>
      <c r="Q140" s="60">
        <f>Q132+Q138</f>
        <v>560395.74</v>
      </c>
      <c r="R140" s="60">
        <f t="shared" si="44"/>
        <v>766704</v>
      </c>
      <c r="S140" s="60">
        <f t="shared" si="44"/>
        <v>824939.99</v>
      </c>
      <c r="T140" s="60">
        <f t="shared" si="44"/>
        <v>733919</v>
      </c>
      <c r="U140" s="60">
        <f t="shared" si="44"/>
        <v>770938.6200000001</v>
      </c>
      <c r="V140" s="99">
        <f t="shared" si="44"/>
        <v>858985</v>
      </c>
      <c r="W140" s="60">
        <f t="shared" si="44"/>
        <v>897166.85</v>
      </c>
      <c r="X140" s="60">
        <f t="shared" si="44"/>
        <v>984551.9700000001</v>
      </c>
      <c r="Y140" s="99">
        <f t="shared" si="44"/>
        <v>668548.8</v>
      </c>
      <c r="Z140" s="99">
        <f>Z132+Z138</f>
        <v>686106.8</v>
      </c>
      <c r="AA140" s="99">
        <f>AA132+AA138</f>
        <v>723981.8</v>
      </c>
      <c r="AB140" s="60">
        <f t="shared" si="44"/>
        <v>612846.8</v>
      </c>
      <c r="AC140" s="8" t="e">
        <f>+B123:Y102A85A84:Y102A79:Y102A85A84:Y102A71:Y102A85A84:Y102A65:Y102A85A84:Y102A59:YA85:AC140</f>
        <v>#NAME?</v>
      </c>
      <c r="AF140" s="60">
        <f>AF132+AF138</f>
        <v>612846.8</v>
      </c>
    </row>
  </sheetData>
  <sheetProtection/>
  <mergeCells count="8">
    <mergeCell ref="B133:V133"/>
    <mergeCell ref="B139:V139"/>
    <mergeCell ref="B1:V1"/>
    <mergeCell ref="B3:F3"/>
    <mergeCell ref="B119:V119"/>
    <mergeCell ref="B123:V123"/>
    <mergeCell ref="B13:V13"/>
    <mergeCell ref="B69:V69"/>
  </mergeCells>
  <printOptions/>
  <pageMargins left="0.7" right="0.7" top="0.75" bottom="0.75" header="0.3" footer="0.3"/>
  <pageSetup fitToHeight="0" fitToWidth="1" horizontalDpi="600" verticalDpi="600" orientation="portrait" paperSize="9" scale="53" r:id="rId1"/>
  <headerFooter alignWithMargins="0">
    <oddHeader>&amp;RPríjmy str. &amp;P z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1"/>
  <sheetViews>
    <sheetView zoomScalePageLayoutView="0" workbookViewId="0" topLeftCell="A65">
      <selection activeCell="X73" sqref="X73"/>
    </sheetView>
  </sheetViews>
  <sheetFormatPr defaultColWidth="9.140625" defaultRowHeight="12.75"/>
  <cols>
    <col min="1" max="3" width="3.421875" style="8" customWidth="1"/>
    <col min="4" max="4" width="4.8515625" style="8" customWidth="1"/>
    <col min="5" max="5" width="4.7109375" style="8" customWidth="1"/>
    <col min="6" max="6" width="9.140625" style="8" hidden="1" customWidth="1"/>
    <col min="7" max="7" width="0" style="8" hidden="1" customWidth="1"/>
    <col min="8" max="8" width="5.00390625" style="8" customWidth="1"/>
    <col min="9" max="9" width="56.8515625" style="8" customWidth="1"/>
    <col min="10" max="11" width="9.421875" style="37" hidden="1" customWidth="1"/>
    <col min="12" max="12" width="11.28125" style="38" hidden="1" customWidth="1"/>
    <col min="13" max="13" width="10.28125" style="38" hidden="1" customWidth="1"/>
    <col min="14" max="14" width="8.421875" style="37" hidden="1" customWidth="1"/>
    <col min="15" max="16" width="9.421875" style="37" hidden="1" customWidth="1"/>
    <col min="17" max="17" width="10.00390625" style="37" hidden="1" customWidth="1"/>
    <col min="18" max="19" width="9.421875" style="37" bestFit="1" customWidth="1"/>
    <col min="20" max="21" width="9.140625" style="8" customWidth="1"/>
    <col min="22" max="22" width="9.28125" style="8" bestFit="1" customWidth="1"/>
    <col min="23" max="16384" width="9.140625" style="8" customWidth="1"/>
  </cols>
  <sheetData>
    <row r="1" spans="1:19" ht="19.5">
      <c r="A1" s="142" t="s">
        <v>194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8"/>
      <c r="S1" s="8"/>
    </row>
    <row r="3" spans="1:19" ht="47.25">
      <c r="A3" s="143" t="s">
        <v>143</v>
      </c>
      <c r="B3" s="143"/>
      <c r="C3" s="143"/>
      <c r="D3" s="143"/>
      <c r="E3" s="143"/>
      <c r="F3" s="8" t="s">
        <v>10</v>
      </c>
      <c r="G3" s="8" t="s">
        <v>14</v>
      </c>
      <c r="H3" s="16" t="s">
        <v>144</v>
      </c>
      <c r="I3" s="17" t="s">
        <v>145</v>
      </c>
      <c r="J3" s="18" t="s">
        <v>174</v>
      </c>
      <c r="K3" s="19" t="s">
        <v>146</v>
      </c>
      <c r="L3" s="19" t="s">
        <v>175</v>
      </c>
      <c r="M3" s="74" t="s">
        <v>179</v>
      </c>
      <c r="N3" s="18" t="s">
        <v>180</v>
      </c>
      <c r="O3" s="82" t="s">
        <v>190</v>
      </c>
      <c r="P3" s="83" t="s">
        <v>191</v>
      </c>
      <c r="Q3" s="83" t="s">
        <v>192</v>
      </c>
      <c r="R3" s="83" t="s">
        <v>193</v>
      </c>
      <c r="S3" s="83" t="s">
        <v>193</v>
      </c>
    </row>
    <row r="4" spans="1:20" ht="15.75">
      <c r="A4" s="20" t="s">
        <v>34</v>
      </c>
      <c r="B4" s="12" t="s">
        <v>34</v>
      </c>
      <c r="C4" s="12" t="s">
        <v>34</v>
      </c>
      <c r="D4" s="12" t="s">
        <v>35</v>
      </c>
      <c r="E4" s="12"/>
      <c r="F4" s="12"/>
      <c r="G4" s="12"/>
      <c r="H4" s="12" t="s">
        <v>36</v>
      </c>
      <c r="I4" s="12" t="s">
        <v>181</v>
      </c>
      <c r="J4" s="21">
        <f>450668-J5-J6-J7</f>
        <v>318538</v>
      </c>
      <c r="K4" s="21">
        <v>313113</v>
      </c>
      <c r="L4" s="22">
        <v>228261</v>
      </c>
      <c r="M4" s="65">
        <f aca="true" t="shared" si="0" ref="M4:M12">L4/K4</f>
        <v>0.7290051834321795</v>
      </c>
      <c r="N4" s="21">
        <v>-10000</v>
      </c>
      <c r="O4" s="21">
        <v>328200</v>
      </c>
      <c r="P4" s="21">
        <v>328200</v>
      </c>
      <c r="Q4" s="21"/>
      <c r="R4" s="21">
        <f>P4+Q4</f>
        <v>328200</v>
      </c>
      <c r="S4" s="21">
        <v>197593</v>
      </c>
      <c r="T4" s="8" t="s">
        <v>196</v>
      </c>
    </row>
    <row r="5" spans="1:19" ht="15.75">
      <c r="A5" s="20" t="s">
        <v>34</v>
      </c>
      <c r="B5" s="12" t="s">
        <v>38</v>
      </c>
      <c r="C5" s="12" t="s">
        <v>34</v>
      </c>
      <c r="D5" s="12" t="s">
        <v>39</v>
      </c>
      <c r="E5" s="12"/>
      <c r="F5" s="12"/>
      <c r="G5" s="12"/>
      <c r="H5" s="12" t="s">
        <v>36</v>
      </c>
      <c r="I5" s="12" t="s">
        <v>40</v>
      </c>
      <c r="J5" s="21">
        <v>6000</v>
      </c>
      <c r="K5" s="21">
        <v>6000</v>
      </c>
      <c r="L5" s="22">
        <v>14428</v>
      </c>
      <c r="M5" s="65">
        <f t="shared" si="0"/>
        <v>2.4046666666666665</v>
      </c>
      <c r="N5" s="21">
        <v>9000</v>
      </c>
      <c r="O5" s="21">
        <v>19400</v>
      </c>
      <c r="P5" s="21">
        <v>19400</v>
      </c>
      <c r="Q5" s="21"/>
      <c r="R5" s="21">
        <f aca="true" t="shared" si="1" ref="R5:R11">P5+Q5</f>
        <v>19400</v>
      </c>
      <c r="S5" s="21"/>
    </row>
    <row r="6" spans="1:19" ht="15.75">
      <c r="A6" s="20" t="s">
        <v>34</v>
      </c>
      <c r="B6" s="12" t="s">
        <v>38</v>
      </c>
      <c r="C6" s="12" t="s">
        <v>34</v>
      </c>
      <c r="D6" s="12" t="s">
        <v>41</v>
      </c>
      <c r="E6" s="12"/>
      <c r="F6" s="12"/>
      <c r="G6" s="12"/>
      <c r="H6" s="12" t="s">
        <v>36</v>
      </c>
      <c r="I6" s="12" t="s">
        <v>42</v>
      </c>
      <c r="J6" s="21">
        <v>125000</v>
      </c>
      <c r="K6" s="21">
        <v>125000</v>
      </c>
      <c r="L6" s="22">
        <v>84181</v>
      </c>
      <c r="M6" s="65">
        <f t="shared" si="0"/>
        <v>0.673448</v>
      </c>
      <c r="N6" s="21">
        <v>-25000</v>
      </c>
      <c r="O6" s="21">
        <v>126600</v>
      </c>
      <c r="P6" s="21">
        <v>126600</v>
      </c>
      <c r="Q6" s="21"/>
      <c r="R6" s="21">
        <f t="shared" si="1"/>
        <v>126600</v>
      </c>
      <c r="S6" s="21"/>
    </row>
    <row r="7" spans="1:19" ht="15.75">
      <c r="A7" s="20" t="s">
        <v>34</v>
      </c>
      <c r="B7" s="12" t="s">
        <v>38</v>
      </c>
      <c r="C7" s="12" t="s">
        <v>34</v>
      </c>
      <c r="D7" s="12" t="s">
        <v>35</v>
      </c>
      <c r="E7" s="12"/>
      <c r="F7" s="12"/>
      <c r="G7" s="12"/>
      <c r="H7" s="12" t="s">
        <v>36</v>
      </c>
      <c r="I7" s="12" t="s">
        <v>43</v>
      </c>
      <c r="J7" s="21">
        <v>1130</v>
      </c>
      <c r="K7" s="21">
        <v>1130</v>
      </c>
      <c r="L7" s="22">
        <v>15826</v>
      </c>
      <c r="M7" s="65">
        <f t="shared" si="0"/>
        <v>14.005309734513274</v>
      </c>
      <c r="N7" s="21">
        <v>15000</v>
      </c>
      <c r="O7" s="21">
        <v>16700</v>
      </c>
      <c r="P7" s="21">
        <v>16700</v>
      </c>
      <c r="Q7" s="21"/>
      <c r="R7" s="21">
        <f t="shared" si="1"/>
        <v>16700</v>
      </c>
      <c r="S7" s="21"/>
    </row>
    <row r="8" spans="1:19" ht="15.75">
      <c r="A8" s="20"/>
      <c r="B8" s="12"/>
      <c r="C8" s="12"/>
      <c r="D8" s="12"/>
      <c r="E8" s="12"/>
      <c r="F8" s="12"/>
      <c r="G8" s="12"/>
      <c r="H8" s="12"/>
      <c r="I8" s="23" t="s">
        <v>148</v>
      </c>
      <c r="J8" s="21">
        <f>SUM(J4:J7)</f>
        <v>450668</v>
      </c>
      <c r="K8" s="21">
        <f>SUM(K4:K7)</f>
        <v>445243</v>
      </c>
      <c r="L8" s="22">
        <f>SUM(L4:L7)</f>
        <v>342696</v>
      </c>
      <c r="M8" s="65">
        <f t="shared" si="0"/>
        <v>0.7696830719404909</v>
      </c>
      <c r="N8" s="21">
        <f>SUM(N4:N7)</f>
        <v>-11000</v>
      </c>
      <c r="O8" s="21">
        <f>SUM(O4:O7)</f>
        <v>490900</v>
      </c>
      <c r="P8" s="21">
        <f>SUM(P4:P7)</f>
        <v>490900</v>
      </c>
      <c r="Q8" s="21"/>
      <c r="R8" s="21">
        <f>SUM(R4:R7)</f>
        <v>490900</v>
      </c>
      <c r="S8" s="21">
        <f>SUM(S4:S7)</f>
        <v>197593</v>
      </c>
    </row>
    <row r="9" spans="1:21" ht="15.75">
      <c r="A9" s="20" t="s">
        <v>34</v>
      </c>
      <c r="B9" s="12" t="s">
        <v>48</v>
      </c>
      <c r="C9" s="12" t="s">
        <v>48</v>
      </c>
      <c r="D9" s="12" t="s">
        <v>39</v>
      </c>
      <c r="E9" s="12"/>
      <c r="F9" s="12"/>
      <c r="G9" s="12"/>
      <c r="H9" s="12" t="s">
        <v>36</v>
      </c>
      <c r="I9" s="12" t="s">
        <v>49</v>
      </c>
      <c r="J9" s="21">
        <v>2000</v>
      </c>
      <c r="K9" s="21">
        <v>2000</v>
      </c>
      <c r="L9" s="22">
        <v>1976.84</v>
      </c>
      <c r="M9" s="65">
        <f t="shared" si="0"/>
        <v>0.98842</v>
      </c>
      <c r="N9" s="21"/>
      <c r="O9" s="21">
        <v>2560</v>
      </c>
      <c r="P9" s="21">
        <v>2560</v>
      </c>
      <c r="Q9" s="21"/>
      <c r="R9" s="21">
        <f t="shared" si="1"/>
        <v>2560</v>
      </c>
      <c r="S9" s="21">
        <f>R9</f>
        <v>2560</v>
      </c>
      <c r="U9" s="37"/>
    </row>
    <row r="10" spans="1:22" ht="15.75">
      <c r="A10" s="20" t="s">
        <v>34</v>
      </c>
      <c r="B10" s="12" t="s">
        <v>48</v>
      </c>
      <c r="C10" s="12" t="s">
        <v>48</v>
      </c>
      <c r="D10" s="12" t="s">
        <v>50</v>
      </c>
      <c r="E10" s="12"/>
      <c r="F10" s="12"/>
      <c r="G10" s="12"/>
      <c r="H10" s="12" t="s">
        <v>36</v>
      </c>
      <c r="I10" s="12" t="s">
        <v>51</v>
      </c>
      <c r="J10" s="21">
        <v>3000</v>
      </c>
      <c r="K10" s="21">
        <v>3000</v>
      </c>
      <c r="L10" s="22">
        <v>1065.78</v>
      </c>
      <c r="M10" s="65">
        <f t="shared" si="0"/>
        <v>0.35525999999999996</v>
      </c>
      <c r="N10" s="21">
        <v>-1600</v>
      </c>
      <c r="O10" s="21">
        <v>3000</v>
      </c>
      <c r="P10" s="21">
        <v>3000</v>
      </c>
      <c r="Q10" s="21">
        <v>4800</v>
      </c>
      <c r="R10" s="21">
        <f t="shared" si="1"/>
        <v>7800</v>
      </c>
      <c r="S10" s="21">
        <f>R10</f>
        <v>7800</v>
      </c>
      <c r="U10" s="8">
        <v>7235</v>
      </c>
      <c r="V10" s="8" t="s">
        <v>200</v>
      </c>
    </row>
    <row r="11" spans="1:19" ht="15.75">
      <c r="A11" s="20" t="s">
        <v>34</v>
      </c>
      <c r="B11" s="12" t="s">
        <v>48</v>
      </c>
      <c r="C11" s="12" t="s">
        <v>48</v>
      </c>
      <c r="D11" s="12" t="s">
        <v>52</v>
      </c>
      <c r="E11" s="12"/>
      <c r="F11" s="12"/>
      <c r="G11" s="12"/>
      <c r="H11" s="12" t="s">
        <v>36</v>
      </c>
      <c r="I11" s="12" t="s">
        <v>53</v>
      </c>
      <c r="J11" s="21">
        <v>6000</v>
      </c>
      <c r="K11" s="21">
        <v>6000</v>
      </c>
      <c r="L11" s="22">
        <v>4200</v>
      </c>
      <c r="M11" s="65">
        <f t="shared" si="0"/>
        <v>0.7</v>
      </c>
      <c r="N11" s="21">
        <v>-1000</v>
      </c>
      <c r="O11" s="21">
        <v>6000</v>
      </c>
      <c r="P11" s="21">
        <v>6000</v>
      </c>
      <c r="Q11" s="21"/>
      <c r="R11" s="21">
        <f t="shared" si="1"/>
        <v>6000</v>
      </c>
      <c r="S11" s="21">
        <f>R11</f>
        <v>6000</v>
      </c>
    </row>
    <row r="12" spans="1:19" ht="15.75">
      <c r="A12" s="24" t="s">
        <v>34</v>
      </c>
      <c r="B12" s="25"/>
      <c r="C12" s="25"/>
      <c r="D12" s="25"/>
      <c r="E12" s="25"/>
      <c r="F12" s="25"/>
      <c r="G12" s="25"/>
      <c r="H12" s="25"/>
      <c r="I12" s="3" t="s">
        <v>147</v>
      </c>
      <c r="J12" s="26">
        <f>SUM(J8:J11)</f>
        <v>461668</v>
      </c>
      <c r="K12" s="26">
        <f>SUM(K8:K11)</f>
        <v>456243</v>
      </c>
      <c r="L12" s="66">
        <f>SUM(L8:L11)</f>
        <v>349938.62000000005</v>
      </c>
      <c r="M12" s="72">
        <f t="shared" si="0"/>
        <v>0.7670005238436536</v>
      </c>
      <c r="N12" s="26">
        <f aca="true" t="shared" si="2" ref="N12:S12">SUM(N8:N11)</f>
        <v>-13600</v>
      </c>
      <c r="O12" s="26">
        <f t="shared" si="2"/>
        <v>502460</v>
      </c>
      <c r="P12" s="26">
        <f t="shared" si="2"/>
        <v>502460</v>
      </c>
      <c r="Q12" s="26">
        <f t="shared" si="2"/>
        <v>4800</v>
      </c>
      <c r="R12" s="26">
        <f t="shared" si="2"/>
        <v>507260</v>
      </c>
      <c r="S12" s="26">
        <f t="shared" si="2"/>
        <v>213953</v>
      </c>
    </row>
    <row r="13" spans="1:17" s="28" customFormat="1" ht="15.75">
      <c r="A13" s="144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6"/>
    </row>
    <row r="14" spans="1:19" ht="15.75">
      <c r="A14" s="20" t="s">
        <v>38</v>
      </c>
      <c r="B14" s="12" t="s">
        <v>34</v>
      </c>
      <c r="C14" s="12" t="s">
        <v>38</v>
      </c>
      <c r="D14" s="12" t="s">
        <v>41</v>
      </c>
      <c r="E14" s="12"/>
      <c r="F14" s="12"/>
      <c r="G14" s="12"/>
      <c r="H14" s="12" t="s">
        <v>36</v>
      </c>
      <c r="I14" s="12" t="s">
        <v>56</v>
      </c>
      <c r="J14" s="21">
        <v>3000</v>
      </c>
      <c r="K14" s="21">
        <v>5500</v>
      </c>
      <c r="L14" s="22">
        <v>6221.04</v>
      </c>
      <c r="M14" s="65">
        <f aca="true" t="shared" si="3" ref="M14:M20">L14/K14</f>
        <v>1.1310981818181818</v>
      </c>
      <c r="N14" s="21">
        <v>2000</v>
      </c>
      <c r="O14" s="21">
        <v>3500</v>
      </c>
      <c r="P14" s="21">
        <v>3500</v>
      </c>
      <c r="Q14" s="21"/>
      <c r="R14" s="21">
        <f>P14+Q14</f>
        <v>3500</v>
      </c>
      <c r="S14" s="21">
        <f>R14</f>
        <v>3500</v>
      </c>
    </row>
    <row r="15" spans="1:19" ht="15.75" hidden="1">
      <c r="A15" s="20" t="s">
        <v>38</v>
      </c>
      <c r="B15" s="12" t="s">
        <v>34</v>
      </c>
      <c r="C15" s="12" t="s">
        <v>38</v>
      </c>
      <c r="D15" s="12" t="s">
        <v>41</v>
      </c>
      <c r="E15" s="12" t="s">
        <v>57</v>
      </c>
      <c r="F15" s="12"/>
      <c r="G15" s="12"/>
      <c r="H15" s="12" t="s">
        <v>36</v>
      </c>
      <c r="I15" s="12" t="s">
        <v>58</v>
      </c>
      <c r="J15" s="21">
        <v>1400</v>
      </c>
      <c r="K15" s="21">
        <v>1400</v>
      </c>
      <c r="L15" s="22">
        <v>778.36</v>
      </c>
      <c r="M15" s="65">
        <f t="shared" si="3"/>
        <v>0.5559714285714286</v>
      </c>
      <c r="N15" s="21">
        <v>-600</v>
      </c>
      <c r="O15" s="21">
        <v>0</v>
      </c>
      <c r="P15" s="21">
        <v>0</v>
      </c>
      <c r="Q15" s="21"/>
      <c r="R15" s="21">
        <f>P15+Q15</f>
        <v>0</v>
      </c>
      <c r="S15" s="21">
        <f>R15</f>
        <v>0</v>
      </c>
    </row>
    <row r="16" spans="1:19" ht="15.75" hidden="1">
      <c r="A16" s="20" t="s">
        <v>38</v>
      </c>
      <c r="B16" s="12" t="s">
        <v>34</v>
      </c>
      <c r="C16" s="12" t="s">
        <v>38</v>
      </c>
      <c r="D16" s="12" t="s">
        <v>35</v>
      </c>
      <c r="E16" s="12"/>
      <c r="F16" s="12"/>
      <c r="G16" s="12"/>
      <c r="H16" s="12" t="s">
        <v>36</v>
      </c>
      <c r="I16" s="12" t="s">
        <v>172</v>
      </c>
      <c r="J16" s="21">
        <v>0</v>
      </c>
      <c r="K16" s="21"/>
      <c r="L16" s="22"/>
      <c r="M16" s="65" t="e">
        <f t="shared" si="3"/>
        <v>#DIV/0!</v>
      </c>
      <c r="N16" s="21"/>
      <c r="O16" s="21">
        <v>0</v>
      </c>
      <c r="P16" s="21">
        <v>0</v>
      </c>
      <c r="Q16" s="21"/>
      <c r="R16" s="21">
        <f>P16+Q16</f>
        <v>0</v>
      </c>
      <c r="S16" s="21">
        <f>R16</f>
        <v>0</v>
      </c>
    </row>
    <row r="17" spans="1:19" ht="15.75">
      <c r="A17" s="20" t="s">
        <v>38</v>
      </c>
      <c r="B17" s="12" t="s">
        <v>34</v>
      </c>
      <c r="C17" s="12" t="s">
        <v>38</v>
      </c>
      <c r="D17" s="12" t="s">
        <v>35</v>
      </c>
      <c r="E17" s="12" t="s">
        <v>34</v>
      </c>
      <c r="F17" s="12"/>
      <c r="G17" s="12"/>
      <c r="H17" s="12" t="s">
        <v>36</v>
      </c>
      <c r="I17" s="12" t="s">
        <v>61</v>
      </c>
      <c r="J17" s="21">
        <v>2800</v>
      </c>
      <c r="K17" s="21">
        <v>2800</v>
      </c>
      <c r="L17" s="22">
        <v>2692.5</v>
      </c>
      <c r="M17" s="65">
        <f t="shared" si="3"/>
        <v>0.9616071428571429</v>
      </c>
      <c r="N17" s="21"/>
      <c r="O17" s="21">
        <v>2300</v>
      </c>
      <c r="P17" s="21">
        <v>2300</v>
      </c>
      <c r="Q17" s="21"/>
      <c r="R17" s="21">
        <f>P17+Q17</f>
        <v>2300</v>
      </c>
      <c r="S17" s="21">
        <f>R17</f>
        <v>2300</v>
      </c>
    </row>
    <row r="18" spans="1:19" ht="15.75">
      <c r="A18" s="20" t="s">
        <v>38</v>
      </c>
      <c r="B18" s="12" t="s">
        <v>34</v>
      </c>
      <c r="C18" s="12" t="s">
        <v>38</v>
      </c>
      <c r="D18" s="12" t="s">
        <v>35</v>
      </c>
      <c r="E18" s="12" t="s">
        <v>38</v>
      </c>
      <c r="F18" s="12"/>
      <c r="G18" s="12"/>
      <c r="H18" s="12" t="s">
        <v>36</v>
      </c>
      <c r="I18" s="12" t="s">
        <v>62</v>
      </c>
      <c r="J18" s="21">
        <v>1200</v>
      </c>
      <c r="K18" s="21">
        <v>1200</v>
      </c>
      <c r="L18" s="22">
        <v>1360</v>
      </c>
      <c r="M18" s="65">
        <f t="shared" si="3"/>
        <v>1.1333333333333333</v>
      </c>
      <c r="N18" s="21">
        <v>200</v>
      </c>
      <c r="O18" s="21">
        <v>1300</v>
      </c>
      <c r="P18" s="21">
        <v>1300</v>
      </c>
      <c r="Q18" s="21"/>
      <c r="R18" s="21">
        <f>P18+Q18</f>
        <v>1300</v>
      </c>
      <c r="S18" s="21">
        <f>R18</f>
        <v>1300</v>
      </c>
    </row>
    <row r="19" spans="1:19" ht="15.75">
      <c r="A19" s="30" t="s">
        <v>38</v>
      </c>
      <c r="B19" s="31" t="s">
        <v>34</v>
      </c>
      <c r="C19" s="31"/>
      <c r="D19" s="31"/>
      <c r="E19" s="31"/>
      <c r="F19" s="31"/>
      <c r="G19" s="31"/>
      <c r="H19" s="31"/>
      <c r="I19" s="2" t="s">
        <v>149</v>
      </c>
      <c r="J19" s="32">
        <f>SUM(J14:J18)</f>
        <v>8400</v>
      </c>
      <c r="K19" s="32">
        <f>SUM(K14:K18)</f>
        <v>10900</v>
      </c>
      <c r="L19" s="67">
        <f>SUM(L14:L18)</f>
        <v>11051.9</v>
      </c>
      <c r="M19" s="73">
        <f t="shared" si="3"/>
        <v>1.0139357798165138</v>
      </c>
      <c r="N19" s="32">
        <f aca="true" t="shared" si="4" ref="N19:S19">SUM(N14:N18)</f>
        <v>1600</v>
      </c>
      <c r="O19" s="32">
        <f t="shared" si="4"/>
        <v>7100</v>
      </c>
      <c r="P19" s="32">
        <f t="shared" si="4"/>
        <v>7100</v>
      </c>
      <c r="Q19" s="32">
        <f t="shared" si="4"/>
        <v>0</v>
      </c>
      <c r="R19" s="32">
        <f t="shared" si="4"/>
        <v>7100</v>
      </c>
      <c r="S19" s="32">
        <f t="shared" si="4"/>
        <v>7100</v>
      </c>
    </row>
    <row r="20" spans="1:19" ht="15.75">
      <c r="A20" s="20" t="s">
        <v>38</v>
      </c>
      <c r="B20" s="12" t="s">
        <v>38</v>
      </c>
      <c r="C20" s="12" t="s">
        <v>34</v>
      </c>
      <c r="D20" s="12" t="s">
        <v>63</v>
      </c>
      <c r="E20" s="12"/>
      <c r="F20" s="12"/>
      <c r="G20" s="12"/>
      <c r="H20" s="12"/>
      <c r="I20" s="1" t="s">
        <v>64</v>
      </c>
      <c r="J20" s="21">
        <v>4200</v>
      </c>
      <c r="K20" s="21">
        <v>5200</v>
      </c>
      <c r="L20" s="22">
        <v>5026.09</v>
      </c>
      <c r="M20" s="65">
        <f t="shared" si="3"/>
        <v>0.9665557692307692</v>
      </c>
      <c r="N20" s="21"/>
      <c r="O20" s="21">
        <v>4200</v>
      </c>
      <c r="P20" s="21">
        <v>4200</v>
      </c>
      <c r="Q20" s="21"/>
      <c r="R20" s="21">
        <f>P20+Q20</f>
        <v>4200</v>
      </c>
      <c r="S20" s="21">
        <f aca="true" t="shared" si="5" ref="S20:S26">R20</f>
        <v>4200</v>
      </c>
    </row>
    <row r="21" spans="1:19" ht="15.75">
      <c r="A21" s="20" t="s">
        <v>38</v>
      </c>
      <c r="B21" s="12" t="s">
        <v>38</v>
      </c>
      <c r="C21" s="12" t="s">
        <v>38</v>
      </c>
      <c r="D21" s="12" t="s">
        <v>35</v>
      </c>
      <c r="E21" s="12"/>
      <c r="F21" s="12"/>
      <c r="G21" s="12"/>
      <c r="H21" s="12"/>
      <c r="I21" s="1" t="s">
        <v>79</v>
      </c>
      <c r="J21" s="21">
        <v>0</v>
      </c>
      <c r="K21" s="21">
        <v>0</v>
      </c>
      <c r="L21" s="22">
        <v>5128.78</v>
      </c>
      <c r="M21" s="69" t="s">
        <v>177</v>
      </c>
      <c r="N21" s="21"/>
      <c r="O21" s="21">
        <v>0</v>
      </c>
      <c r="P21" s="21">
        <v>0</v>
      </c>
      <c r="Q21" s="21"/>
      <c r="R21" s="21">
        <f>P21+Q21</f>
        <v>0</v>
      </c>
      <c r="S21" s="21">
        <f t="shared" si="5"/>
        <v>0</v>
      </c>
    </row>
    <row r="22" spans="1:19" ht="15.75">
      <c r="A22" s="20" t="s">
        <v>38</v>
      </c>
      <c r="B22" s="12" t="s">
        <v>38</v>
      </c>
      <c r="C22" s="12" t="s">
        <v>48</v>
      </c>
      <c r="D22" s="12" t="s">
        <v>39</v>
      </c>
      <c r="E22" s="12"/>
      <c r="F22" s="12"/>
      <c r="G22" s="12"/>
      <c r="H22" s="12"/>
      <c r="I22" s="1" t="s">
        <v>150</v>
      </c>
      <c r="J22" s="21">
        <v>250</v>
      </c>
      <c r="K22" s="21">
        <v>500</v>
      </c>
      <c r="L22" s="22">
        <v>4391.01</v>
      </c>
      <c r="M22" s="65">
        <f aca="true" t="shared" si="6" ref="M22:M43">L22/K22</f>
        <v>8.782020000000001</v>
      </c>
      <c r="N22" s="21">
        <v>3900</v>
      </c>
      <c r="O22" s="21">
        <v>250</v>
      </c>
      <c r="P22" s="21">
        <v>250</v>
      </c>
      <c r="Q22" s="21"/>
      <c r="R22" s="21">
        <f>P22+Q22</f>
        <v>250</v>
      </c>
      <c r="S22" s="21">
        <f t="shared" si="5"/>
        <v>250</v>
      </c>
    </row>
    <row r="23" spans="1:19" ht="15.75">
      <c r="A23" s="20" t="s">
        <v>38</v>
      </c>
      <c r="B23" s="12" t="s">
        <v>38</v>
      </c>
      <c r="C23" s="12" t="s">
        <v>48</v>
      </c>
      <c r="D23" s="12" t="s">
        <v>41</v>
      </c>
      <c r="E23" s="12"/>
      <c r="F23" s="12"/>
      <c r="G23" s="12"/>
      <c r="H23" s="12" t="s">
        <v>36</v>
      </c>
      <c r="I23" s="12" t="s">
        <v>88</v>
      </c>
      <c r="J23" s="21">
        <v>2400</v>
      </c>
      <c r="K23" s="21">
        <v>2400</v>
      </c>
      <c r="L23" s="22">
        <v>2295</v>
      </c>
      <c r="M23" s="65">
        <f t="shared" si="6"/>
        <v>0.95625</v>
      </c>
      <c r="N23" s="21"/>
      <c r="O23" s="21">
        <v>2400</v>
      </c>
      <c r="P23" s="21">
        <v>2400</v>
      </c>
      <c r="Q23" s="21"/>
      <c r="R23" s="21">
        <f>P23+Q23</f>
        <v>2400</v>
      </c>
      <c r="S23" s="21">
        <f t="shared" si="5"/>
        <v>2400</v>
      </c>
    </row>
    <row r="24" spans="1:19" ht="15.75">
      <c r="A24" s="20" t="s">
        <v>38</v>
      </c>
      <c r="B24" s="12" t="s">
        <v>38</v>
      </c>
      <c r="C24" s="12" t="s">
        <v>48</v>
      </c>
      <c r="D24" s="12" t="s">
        <v>35</v>
      </c>
      <c r="E24" s="12" t="s">
        <v>89</v>
      </c>
      <c r="F24" s="12"/>
      <c r="G24" s="12"/>
      <c r="H24" s="12" t="s">
        <v>36</v>
      </c>
      <c r="I24" s="12" t="s">
        <v>197</v>
      </c>
      <c r="J24" s="21">
        <v>900</v>
      </c>
      <c r="K24" s="21">
        <v>900</v>
      </c>
      <c r="L24" s="22">
        <v>966.18</v>
      </c>
      <c r="M24" s="65">
        <f t="shared" si="6"/>
        <v>1.0735333333333332</v>
      </c>
      <c r="N24" s="21">
        <v>100</v>
      </c>
      <c r="O24" s="21">
        <v>400</v>
      </c>
      <c r="P24" s="21">
        <v>400</v>
      </c>
      <c r="Q24" s="21"/>
      <c r="R24" s="21">
        <f>P24+Q24</f>
        <v>400</v>
      </c>
      <c r="S24" s="21">
        <f t="shared" si="5"/>
        <v>400</v>
      </c>
    </row>
    <row r="25" spans="1:19" ht="15.75" hidden="1">
      <c r="A25" s="20" t="s">
        <v>38</v>
      </c>
      <c r="B25" s="12" t="s">
        <v>38</v>
      </c>
      <c r="C25" s="12" t="s">
        <v>48</v>
      </c>
      <c r="D25" s="12" t="s">
        <v>35</v>
      </c>
      <c r="E25" s="12" t="s">
        <v>48</v>
      </c>
      <c r="F25" s="12"/>
      <c r="G25" s="12"/>
      <c r="H25" s="12" t="s">
        <v>36</v>
      </c>
      <c r="I25" s="12" t="s">
        <v>91</v>
      </c>
      <c r="J25" s="21"/>
      <c r="K25" s="21"/>
      <c r="L25" s="22"/>
      <c r="M25" s="65" t="e">
        <f t="shared" si="6"/>
        <v>#DIV/0!</v>
      </c>
      <c r="N25" s="21"/>
      <c r="O25" s="21"/>
      <c r="P25" s="21"/>
      <c r="Q25" s="21"/>
      <c r="R25" s="21"/>
      <c r="S25" s="21">
        <f t="shared" si="5"/>
        <v>0</v>
      </c>
    </row>
    <row r="26" spans="1:19" ht="15.75" hidden="1">
      <c r="A26" s="20" t="s">
        <v>38</v>
      </c>
      <c r="B26" s="12" t="s">
        <v>38</v>
      </c>
      <c r="C26" s="12" t="s">
        <v>48</v>
      </c>
      <c r="D26" s="12" t="s">
        <v>63</v>
      </c>
      <c r="E26" s="12"/>
      <c r="F26" s="12"/>
      <c r="G26" s="12"/>
      <c r="H26" s="12" t="s">
        <v>36</v>
      </c>
      <c r="I26" s="12" t="s">
        <v>92</v>
      </c>
      <c r="J26" s="21">
        <v>0</v>
      </c>
      <c r="K26" s="21"/>
      <c r="L26" s="22"/>
      <c r="M26" s="65" t="e">
        <f t="shared" si="6"/>
        <v>#DIV/0!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f t="shared" si="5"/>
        <v>0</v>
      </c>
    </row>
    <row r="27" spans="1:19" ht="15.75">
      <c r="A27" s="30" t="s">
        <v>38</v>
      </c>
      <c r="B27" s="31" t="s">
        <v>38</v>
      </c>
      <c r="C27" s="31"/>
      <c r="D27" s="31"/>
      <c r="E27" s="31"/>
      <c r="F27" s="31"/>
      <c r="G27" s="31"/>
      <c r="H27" s="31"/>
      <c r="I27" s="2" t="s">
        <v>151</v>
      </c>
      <c r="J27" s="32">
        <f>SUM(J20:J26)</f>
        <v>7750</v>
      </c>
      <c r="K27" s="32">
        <f>SUM(K20:K26)</f>
        <v>9000</v>
      </c>
      <c r="L27" s="67">
        <f>SUM(L20:L26)</f>
        <v>17807.059999999998</v>
      </c>
      <c r="M27" s="73">
        <f t="shared" si="6"/>
        <v>1.978562222222222</v>
      </c>
      <c r="N27" s="32">
        <f aca="true" t="shared" si="7" ref="N27:S27">SUM(N20:N26)</f>
        <v>4000</v>
      </c>
      <c r="O27" s="32">
        <f t="shared" si="7"/>
        <v>7250</v>
      </c>
      <c r="P27" s="32">
        <f t="shared" si="7"/>
        <v>7250</v>
      </c>
      <c r="Q27" s="32">
        <f t="shared" si="7"/>
        <v>0</v>
      </c>
      <c r="R27" s="32">
        <f t="shared" si="7"/>
        <v>7250</v>
      </c>
      <c r="S27" s="32">
        <f t="shared" si="7"/>
        <v>7250</v>
      </c>
    </row>
    <row r="28" spans="1:19" ht="15.75">
      <c r="A28" s="20" t="s">
        <v>38</v>
      </c>
      <c r="B28" s="12" t="s">
        <v>48</v>
      </c>
      <c r="C28" s="12" t="s">
        <v>48</v>
      </c>
      <c r="D28" s="12" t="s">
        <v>39</v>
      </c>
      <c r="E28" s="12"/>
      <c r="F28" s="12"/>
      <c r="G28" s="12"/>
      <c r="H28" s="12" t="s">
        <v>94</v>
      </c>
      <c r="I28" s="12" t="s">
        <v>95</v>
      </c>
      <c r="J28" s="21">
        <v>2000</v>
      </c>
      <c r="K28" s="21">
        <v>2000</v>
      </c>
      <c r="L28" s="22">
        <v>1379</v>
      </c>
      <c r="M28" s="65">
        <f t="shared" si="6"/>
        <v>0.6895</v>
      </c>
      <c r="N28" s="21">
        <v>-500</v>
      </c>
      <c r="O28" s="21">
        <v>1000</v>
      </c>
      <c r="P28" s="21">
        <v>1000</v>
      </c>
      <c r="Q28" s="21"/>
      <c r="R28" s="21">
        <f>P28+Q28</f>
        <v>1000</v>
      </c>
      <c r="S28" s="21">
        <f>R28</f>
        <v>1000</v>
      </c>
    </row>
    <row r="29" spans="1:19" ht="15.75">
      <c r="A29" s="20" t="s">
        <v>38</v>
      </c>
      <c r="B29" s="12" t="s">
        <v>48</v>
      </c>
      <c r="C29" s="12" t="s">
        <v>48</v>
      </c>
      <c r="D29" s="12" t="s">
        <v>39</v>
      </c>
      <c r="E29" s="12" t="s">
        <v>34</v>
      </c>
      <c r="F29" s="12"/>
      <c r="G29" s="12"/>
      <c r="H29" s="12" t="s">
        <v>94</v>
      </c>
      <c r="I29" s="12" t="s">
        <v>96</v>
      </c>
      <c r="J29" s="21">
        <v>0</v>
      </c>
      <c r="K29" s="21"/>
      <c r="L29" s="22">
        <v>0</v>
      </c>
      <c r="M29" s="65" t="e">
        <f t="shared" si="6"/>
        <v>#DIV/0!</v>
      </c>
      <c r="N29" s="21"/>
      <c r="O29" s="21">
        <v>0</v>
      </c>
      <c r="P29" s="21">
        <v>0</v>
      </c>
      <c r="Q29" s="21"/>
      <c r="R29" s="21">
        <f>P29+Q29</f>
        <v>0</v>
      </c>
      <c r="S29" s="21">
        <f>R29</f>
        <v>0</v>
      </c>
    </row>
    <row r="30" spans="1:19" ht="15.75">
      <c r="A30" s="30" t="s">
        <v>38</v>
      </c>
      <c r="B30" s="31" t="s">
        <v>48</v>
      </c>
      <c r="C30" s="31"/>
      <c r="D30" s="31"/>
      <c r="E30" s="31"/>
      <c r="F30" s="31"/>
      <c r="G30" s="31"/>
      <c r="H30" s="31"/>
      <c r="I30" s="2" t="s">
        <v>152</v>
      </c>
      <c r="J30" s="32">
        <f>SUM(J28:J29)</f>
        <v>2000</v>
      </c>
      <c r="K30" s="32">
        <f>SUM(K28:K29)</f>
        <v>2000</v>
      </c>
      <c r="L30" s="67">
        <f>SUM(L28:L29)</f>
        <v>1379</v>
      </c>
      <c r="M30" s="73">
        <f t="shared" si="6"/>
        <v>0.6895</v>
      </c>
      <c r="N30" s="32">
        <f aca="true" t="shared" si="8" ref="N30:S30">SUM(N28:N29)</f>
        <v>-500</v>
      </c>
      <c r="O30" s="32">
        <f t="shared" si="8"/>
        <v>1000</v>
      </c>
      <c r="P30" s="32">
        <f t="shared" si="8"/>
        <v>1000</v>
      </c>
      <c r="Q30" s="32">
        <f t="shared" si="8"/>
        <v>0</v>
      </c>
      <c r="R30" s="32">
        <f t="shared" si="8"/>
        <v>1000</v>
      </c>
      <c r="S30" s="32">
        <f t="shared" si="8"/>
        <v>1000</v>
      </c>
    </row>
    <row r="31" spans="1:19" ht="15.75">
      <c r="A31" s="20" t="s">
        <v>38</v>
      </c>
      <c r="B31" s="12" t="s">
        <v>84</v>
      </c>
      <c r="C31" s="12" t="s">
        <v>38</v>
      </c>
      <c r="D31" s="12"/>
      <c r="E31" s="12"/>
      <c r="F31" s="12"/>
      <c r="G31" s="12"/>
      <c r="H31" s="12" t="s">
        <v>36</v>
      </c>
      <c r="I31" s="12" t="s">
        <v>97</v>
      </c>
      <c r="J31" s="21">
        <v>150</v>
      </c>
      <c r="K31" s="21">
        <v>150</v>
      </c>
      <c r="L31" s="22">
        <v>42.77</v>
      </c>
      <c r="M31" s="65">
        <f t="shared" si="6"/>
        <v>0.28513333333333335</v>
      </c>
      <c r="N31" s="21"/>
      <c r="O31" s="21">
        <v>150</v>
      </c>
      <c r="P31" s="21">
        <v>150</v>
      </c>
      <c r="Q31" s="21"/>
      <c r="R31" s="21">
        <f>P31+Q31</f>
        <v>150</v>
      </c>
      <c r="S31" s="21">
        <f>R31</f>
        <v>150</v>
      </c>
    </row>
    <row r="32" spans="1:19" ht="15.75" hidden="1">
      <c r="A32" s="20" t="s">
        <v>38</v>
      </c>
      <c r="B32" s="12" t="s">
        <v>84</v>
      </c>
      <c r="C32" s="12" t="s">
        <v>48</v>
      </c>
      <c r="D32" s="12"/>
      <c r="E32" s="12"/>
      <c r="F32" s="12"/>
      <c r="G32" s="12"/>
      <c r="H32" s="12" t="s">
        <v>36</v>
      </c>
      <c r="I32" s="12" t="s">
        <v>98</v>
      </c>
      <c r="J32" s="21"/>
      <c r="K32" s="21"/>
      <c r="L32" s="22">
        <v>0.19</v>
      </c>
      <c r="M32" s="65" t="e">
        <f t="shared" si="6"/>
        <v>#DIV/0!</v>
      </c>
      <c r="N32" s="21"/>
      <c r="O32" s="21"/>
      <c r="P32" s="21"/>
      <c r="Q32" s="21"/>
      <c r="R32" s="21"/>
      <c r="S32" s="21"/>
    </row>
    <row r="33" spans="1:19" ht="15.75" hidden="1">
      <c r="A33" s="20" t="s">
        <v>38</v>
      </c>
      <c r="B33" s="12" t="s">
        <v>84</v>
      </c>
      <c r="C33" s="12" t="s">
        <v>84</v>
      </c>
      <c r="D33" s="12"/>
      <c r="E33" s="12"/>
      <c r="F33" s="12"/>
      <c r="G33" s="12"/>
      <c r="H33" s="12" t="s">
        <v>36</v>
      </c>
      <c r="I33" s="12" t="s">
        <v>99</v>
      </c>
      <c r="J33" s="21"/>
      <c r="K33" s="21"/>
      <c r="L33" s="22">
        <v>94.16</v>
      </c>
      <c r="M33" s="65" t="e">
        <f t="shared" si="6"/>
        <v>#DIV/0!</v>
      </c>
      <c r="N33" s="21"/>
      <c r="O33" s="21"/>
      <c r="P33" s="21"/>
      <c r="Q33" s="21"/>
      <c r="R33" s="21"/>
      <c r="S33" s="21"/>
    </row>
    <row r="34" spans="1:19" ht="14.25" customHeight="1">
      <c r="A34" s="30" t="s">
        <v>38</v>
      </c>
      <c r="B34" s="31" t="s">
        <v>84</v>
      </c>
      <c r="C34" s="31"/>
      <c r="D34" s="31"/>
      <c r="E34" s="31"/>
      <c r="F34" s="31"/>
      <c r="G34" s="31"/>
      <c r="H34" s="31"/>
      <c r="I34" s="2" t="s">
        <v>153</v>
      </c>
      <c r="J34" s="32">
        <f>SUM(J31:J33)</f>
        <v>150</v>
      </c>
      <c r="K34" s="32">
        <f>SUM(K31:K33)</f>
        <v>150</v>
      </c>
      <c r="L34" s="67">
        <f>SUM(L31:L33)</f>
        <v>137.12</v>
      </c>
      <c r="M34" s="73">
        <f t="shared" si="6"/>
        <v>0.9141333333333334</v>
      </c>
      <c r="N34" s="32">
        <f aca="true" t="shared" si="9" ref="N34:S34">SUM(N31:N33)</f>
        <v>0</v>
      </c>
      <c r="O34" s="32">
        <f t="shared" si="9"/>
        <v>150</v>
      </c>
      <c r="P34" s="32">
        <f t="shared" si="9"/>
        <v>150</v>
      </c>
      <c r="Q34" s="32">
        <f t="shared" si="9"/>
        <v>0</v>
      </c>
      <c r="R34" s="32">
        <f t="shared" si="9"/>
        <v>150</v>
      </c>
      <c r="S34" s="32">
        <f t="shared" si="9"/>
        <v>150</v>
      </c>
    </row>
    <row r="35" spans="1:19" ht="4.5" customHeight="1" hidden="1">
      <c r="A35" s="20" t="s">
        <v>38</v>
      </c>
      <c r="B35" s="12" t="s">
        <v>100</v>
      </c>
      <c r="C35" s="12" t="s">
        <v>34</v>
      </c>
      <c r="D35" s="12" t="s">
        <v>63</v>
      </c>
      <c r="E35" s="12"/>
      <c r="F35" s="12"/>
      <c r="G35" s="12"/>
      <c r="H35" s="12" t="s">
        <v>36</v>
      </c>
      <c r="I35" s="12" t="s">
        <v>101</v>
      </c>
      <c r="J35" s="21">
        <v>0</v>
      </c>
      <c r="K35" s="21">
        <v>0</v>
      </c>
      <c r="L35" s="22">
        <v>0</v>
      </c>
      <c r="M35" s="65" t="e">
        <f t="shared" si="6"/>
        <v>#DIV/0!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f aca="true" t="shared" si="10" ref="S35:S41">R35</f>
        <v>0</v>
      </c>
    </row>
    <row r="36" spans="1:19" ht="4.5" customHeight="1" hidden="1">
      <c r="A36" s="20" t="s">
        <v>38</v>
      </c>
      <c r="B36" s="12" t="s">
        <v>100</v>
      </c>
      <c r="C36" s="12" t="s">
        <v>38</v>
      </c>
      <c r="D36" s="12" t="s">
        <v>102</v>
      </c>
      <c r="E36" s="12"/>
      <c r="F36" s="12"/>
      <c r="G36" s="12"/>
      <c r="H36" s="12" t="s">
        <v>36</v>
      </c>
      <c r="I36" s="12" t="s">
        <v>103</v>
      </c>
      <c r="J36" s="21">
        <v>0</v>
      </c>
      <c r="K36" s="21"/>
      <c r="L36" s="22">
        <v>304.71</v>
      </c>
      <c r="M36" s="65" t="e">
        <f t="shared" si="6"/>
        <v>#DIV/0!</v>
      </c>
      <c r="N36" s="21">
        <v>300</v>
      </c>
      <c r="O36" s="21">
        <v>0</v>
      </c>
      <c r="P36" s="21">
        <v>0</v>
      </c>
      <c r="Q36" s="21">
        <v>0</v>
      </c>
      <c r="R36" s="21">
        <v>0</v>
      </c>
      <c r="S36" s="21">
        <f t="shared" si="10"/>
        <v>0</v>
      </c>
    </row>
    <row r="37" spans="1:19" ht="4.5" customHeight="1" hidden="1">
      <c r="A37" s="20" t="s">
        <v>38</v>
      </c>
      <c r="B37" s="12" t="s">
        <v>100</v>
      </c>
      <c r="C37" s="12" t="s">
        <v>38</v>
      </c>
      <c r="D37" s="12" t="s">
        <v>104</v>
      </c>
      <c r="E37" s="12"/>
      <c r="F37" s="12"/>
      <c r="G37" s="12"/>
      <c r="H37" s="12" t="s">
        <v>36</v>
      </c>
      <c r="I37" s="12" t="s">
        <v>105</v>
      </c>
      <c r="J37" s="21">
        <v>0</v>
      </c>
      <c r="K37" s="21"/>
      <c r="L37" s="22">
        <v>0</v>
      </c>
      <c r="M37" s="65" t="e">
        <f t="shared" si="6"/>
        <v>#DIV/0!</v>
      </c>
      <c r="N37" s="21"/>
      <c r="O37" s="21">
        <v>0</v>
      </c>
      <c r="P37" s="21">
        <v>0</v>
      </c>
      <c r="Q37" s="21">
        <v>0</v>
      </c>
      <c r="R37" s="21">
        <v>0</v>
      </c>
      <c r="S37" s="21">
        <f t="shared" si="10"/>
        <v>0</v>
      </c>
    </row>
    <row r="38" spans="1:19" ht="15.75">
      <c r="A38" s="20" t="s">
        <v>38</v>
      </c>
      <c r="B38" s="12" t="s">
        <v>100</v>
      </c>
      <c r="C38" s="12" t="s">
        <v>38</v>
      </c>
      <c r="D38" s="12" t="s">
        <v>50</v>
      </c>
      <c r="E38" s="12"/>
      <c r="F38" s="12"/>
      <c r="G38" s="12"/>
      <c r="H38" s="12" t="s">
        <v>36</v>
      </c>
      <c r="I38" s="12" t="s">
        <v>106</v>
      </c>
      <c r="J38" s="21">
        <v>2120</v>
      </c>
      <c r="K38" s="21">
        <v>5120</v>
      </c>
      <c r="L38" s="22">
        <v>5379.97</v>
      </c>
      <c r="M38" s="65">
        <f t="shared" si="6"/>
        <v>1.0507753906250001</v>
      </c>
      <c r="N38" s="21">
        <v>250</v>
      </c>
      <c r="O38" s="21">
        <v>1600</v>
      </c>
      <c r="P38" s="21">
        <v>1600</v>
      </c>
      <c r="Q38" s="21"/>
      <c r="R38" s="21">
        <f>P38+Q38</f>
        <v>1600</v>
      </c>
      <c r="S38" s="21">
        <v>0</v>
      </c>
    </row>
    <row r="39" spans="1:19" ht="15.75">
      <c r="A39" s="20" t="s">
        <v>38</v>
      </c>
      <c r="B39" s="12" t="s">
        <v>100</v>
      </c>
      <c r="C39" s="12" t="s">
        <v>38</v>
      </c>
      <c r="D39" s="12" t="s">
        <v>107</v>
      </c>
      <c r="E39" s="12" t="s">
        <v>71</v>
      </c>
      <c r="F39" s="12"/>
      <c r="G39" s="12"/>
      <c r="H39" s="12" t="s">
        <v>36</v>
      </c>
      <c r="I39" s="12" t="s">
        <v>176</v>
      </c>
      <c r="J39" s="21">
        <v>1400</v>
      </c>
      <c r="K39" s="21">
        <v>1400</v>
      </c>
      <c r="L39" s="22">
        <f>2776.93+2899.6</f>
        <v>5676.53</v>
      </c>
      <c r="M39" s="65">
        <f t="shared" si="6"/>
        <v>4.054664285714286</v>
      </c>
      <c r="N39" s="21">
        <v>4600</v>
      </c>
      <c r="O39" s="21">
        <v>4200</v>
      </c>
      <c r="P39" s="21">
        <v>4200</v>
      </c>
      <c r="Q39" s="21"/>
      <c r="R39" s="21">
        <f>P39+Q39</f>
        <v>4200</v>
      </c>
      <c r="S39" s="21">
        <v>0</v>
      </c>
    </row>
    <row r="40" spans="1:19" ht="15.75">
      <c r="A40" s="20" t="s">
        <v>38</v>
      </c>
      <c r="B40" s="12" t="s">
        <v>100</v>
      </c>
      <c r="C40" s="12" t="s">
        <v>38</v>
      </c>
      <c r="D40" s="12" t="s">
        <v>107</v>
      </c>
      <c r="E40" s="12" t="s">
        <v>109</v>
      </c>
      <c r="F40" s="12"/>
      <c r="G40" s="12"/>
      <c r="H40" s="12" t="s">
        <v>36</v>
      </c>
      <c r="I40" s="12" t="s">
        <v>170</v>
      </c>
      <c r="J40" s="21">
        <v>600</v>
      </c>
      <c r="K40" s="21">
        <v>600</v>
      </c>
      <c r="L40" s="22">
        <v>942.5</v>
      </c>
      <c r="M40" s="65">
        <f t="shared" si="6"/>
        <v>1.5708333333333333</v>
      </c>
      <c r="N40" s="21">
        <v>350</v>
      </c>
      <c r="O40" s="21">
        <v>600</v>
      </c>
      <c r="P40" s="21">
        <v>600</v>
      </c>
      <c r="Q40" s="21"/>
      <c r="R40" s="21">
        <f>P40+Q40</f>
        <v>600</v>
      </c>
      <c r="S40" s="21">
        <f t="shared" si="10"/>
        <v>600</v>
      </c>
    </row>
    <row r="41" spans="1:19" ht="15.75">
      <c r="A41" s="20" t="s">
        <v>38</v>
      </c>
      <c r="B41" s="12" t="s">
        <v>100</v>
      </c>
      <c r="C41" s="12" t="s">
        <v>38</v>
      </c>
      <c r="D41" s="12" t="s">
        <v>107</v>
      </c>
      <c r="E41" s="12" t="s">
        <v>111</v>
      </c>
      <c r="F41" s="12"/>
      <c r="G41" s="12"/>
      <c r="H41" s="12" t="s">
        <v>36</v>
      </c>
      <c r="I41" s="12" t="s">
        <v>112</v>
      </c>
      <c r="J41" s="21">
        <v>250</v>
      </c>
      <c r="K41" s="21">
        <v>250</v>
      </c>
      <c r="L41" s="22">
        <v>361.98</v>
      </c>
      <c r="M41" s="65">
        <f t="shared" si="6"/>
        <v>1.44792</v>
      </c>
      <c r="N41" s="21">
        <v>110</v>
      </c>
      <c r="O41" s="21">
        <v>300</v>
      </c>
      <c r="P41" s="21">
        <v>300</v>
      </c>
      <c r="Q41" s="21"/>
      <c r="R41" s="21">
        <f>P41+Q41</f>
        <v>300</v>
      </c>
      <c r="S41" s="21">
        <f t="shared" si="10"/>
        <v>300</v>
      </c>
    </row>
    <row r="42" spans="1:19" ht="15.75">
      <c r="A42" s="30" t="s">
        <v>38</v>
      </c>
      <c r="B42" s="31" t="s">
        <v>100</v>
      </c>
      <c r="C42" s="31"/>
      <c r="D42" s="31"/>
      <c r="E42" s="31"/>
      <c r="F42" s="31"/>
      <c r="G42" s="31"/>
      <c r="H42" s="31"/>
      <c r="I42" s="2" t="s">
        <v>154</v>
      </c>
      <c r="J42" s="32">
        <f>SUM(J35:J41)</f>
        <v>4370</v>
      </c>
      <c r="K42" s="32">
        <f>SUM(K35:K41)</f>
        <v>7370</v>
      </c>
      <c r="L42" s="67">
        <f>SUM(L35:L41)</f>
        <v>12665.689999999999</v>
      </c>
      <c r="M42" s="73">
        <f t="shared" si="6"/>
        <v>1.7185468113975575</v>
      </c>
      <c r="N42" s="32">
        <f aca="true" t="shared" si="11" ref="N42:S42">SUM(N35:N41)</f>
        <v>5610</v>
      </c>
      <c r="O42" s="32">
        <f t="shared" si="11"/>
        <v>6700</v>
      </c>
      <c r="P42" s="32">
        <f t="shared" si="11"/>
        <v>6700</v>
      </c>
      <c r="Q42" s="32">
        <f t="shared" si="11"/>
        <v>0</v>
      </c>
      <c r="R42" s="32">
        <f t="shared" si="11"/>
        <v>6700</v>
      </c>
      <c r="S42" s="32">
        <f t="shared" si="11"/>
        <v>900</v>
      </c>
    </row>
    <row r="43" spans="1:19" ht="15.75">
      <c r="A43" s="24" t="s">
        <v>38</v>
      </c>
      <c r="B43" s="25"/>
      <c r="C43" s="25"/>
      <c r="D43" s="25"/>
      <c r="E43" s="25"/>
      <c r="F43" s="25"/>
      <c r="G43" s="25"/>
      <c r="H43" s="25"/>
      <c r="I43" s="3" t="s">
        <v>155</v>
      </c>
      <c r="J43" s="26">
        <f>J19+J27+J30+J34+J42</f>
        <v>22670</v>
      </c>
      <c r="K43" s="26">
        <f>K19+K27+K30+K34+K42</f>
        <v>29420</v>
      </c>
      <c r="L43" s="66">
        <f>L19+L27+L30+L34+L42</f>
        <v>43040.77</v>
      </c>
      <c r="M43" s="72">
        <f t="shared" si="6"/>
        <v>1.462976546566961</v>
      </c>
      <c r="N43" s="26">
        <f aca="true" t="shared" si="12" ref="N43:S43">N19+N27+N30+N34+N42</f>
        <v>10710</v>
      </c>
      <c r="O43" s="26">
        <f t="shared" si="12"/>
        <v>22200</v>
      </c>
      <c r="P43" s="26">
        <f t="shared" si="12"/>
        <v>22200</v>
      </c>
      <c r="Q43" s="26">
        <f t="shared" si="12"/>
        <v>0</v>
      </c>
      <c r="R43" s="26">
        <f t="shared" si="12"/>
        <v>22200</v>
      </c>
      <c r="S43" s="26">
        <f t="shared" si="12"/>
        <v>16400</v>
      </c>
    </row>
    <row r="44" spans="1:17" s="28" customFormat="1" ht="15.75">
      <c r="A44" s="144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6"/>
    </row>
    <row r="45" spans="1:19" ht="15.75" hidden="1">
      <c r="A45" s="20" t="s">
        <v>48</v>
      </c>
      <c r="B45" s="12" t="s">
        <v>34</v>
      </c>
      <c r="C45" s="12" t="s">
        <v>34</v>
      </c>
      <c r="D45" s="12"/>
      <c r="E45" s="12"/>
      <c r="F45" s="12"/>
      <c r="G45" s="12"/>
      <c r="H45" s="12" t="s">
        <v>36</v>
      </c>
      <c r="I45" s="12" t="s">
        <v>113</v>
      </c>
      <c r="J45" s="21"/>
      <c r="K45" s="21"/>
      <c r="L45" s="22">
        <v>766.88</v>
      </c>
      <c r="M45" s="22"/>
      <c r="N45" s="21"/>
      <c r="O45" s="21"/>
      <c r="P45" s="21"/>
      <c r="Q45" s="21"/>
      <c r="R45" s="21"/>
      <c r="S45" s="21"/>
    </row>
    <row r="46" spans="1:19" ht="15.75" hidden="1">
      <c r="A46" s="20" t="s">
        <v>48</v>
      </c>
      <c r="B46" s="12" t="s">
        <v>34</v>
      </c>
      <c r="C46" s="12" t="s">
        <v>34</v>
      </c>
      <c r="D46" s="12"/>
      <c r="E46" s="12" t="s">
        <v>114</v>
      </c>
      <c r="F46" s="12"/>
      <c r="G46" s="12"/>
      <c r="H46" s="12" t="s">
        <v>36</v>
      </c>
      <c r="I46" s="12" t="s">
        <v>115</v>
      </c>
      <c r="J46" s="21">
        <v>0</v>
      </c>
      <c r="K46" s="21"/>
      <c r="L46" s="22">
        <v>0</v>
      </c>
      <c r="M46" s="22"/>
      <c r="N46" s="21"/>
      <c r="O46" s="21"/>
      <c r="P46" s="21"/>
      <c r="Q46" s="21"/>
      <c r="R46" s="21">
        <v>0</v>
      </c>
      <c r="S46" s="21">
        <v>0</v>
      </c>
    </row>
    <row r="47" spans="1:19" ht="15.75" hidden="1">
      <c r="A47" s="20" t="s">
        <v>48</v>
      </c>
      <c r="B47" s="12" t="s">
        <v>34</v>
      </c>
      <c r="C47" s="12" t="s">
        <v>34</v>
      </c>
      <c r="D47" s="12"/>
      <c r="E47" s="12" t="s">
        <v>116</v>
      </c>
      <c r="F47" s="12"/>
      <c r="G47" s="12"/>
      <c r="H47" s="12" t="s">
        <v>36</v>
      </c>
      <c r="I47" s="12" t="s">
        <v>117</v>
      </c>
      <c r="J47" s="21"/>
      <c r="K47" s="21"/>
      <c r="L47" s="22">
        <v>257.82</v>
      </c>
      <c r="M47" s="22"/>
      <c r="N47" s="21"/>
      <c r="O47" s="21"/>
      <c r="P47" s="21"/>
      <c r="Q47" s="21"/>
      <c r="R47" s="21"/>
      <c r="S47" s="21"/>
    </row>
    <row r="48" spans="1:19" ht="15.75" hidden="1">
      <c r="A48" s="20" t="s">
        <v>48</v>
      </c>
      <c r="B48" s="12" t="s">
        <v>34</v>
      </c>
      <c r="C48" s="12" t="s">
        <v>34</v>
      </c>
      <c r="D48" s="12"/>
      <c r="E48" s="12"/>
      <c r="F48" s="12"/>
      <c r="G48" s="12"/>
      <c r="H48" s="12"/>
      <c r="I48" s="12" t="s">
        <v>156</v>
      </c>
      <c r="J48" s="21"/>
      <c r="K48" s="21"/>
      <c r="L48" s="22">
        <f>SUM(L45:L47)</f>
        <v>1024.7</v>
      </c>
      <c r="M48" s="22"/>
      <c r="N48" s="21"/>
      <c r="O48" s="21"/>
      <c r="P48" s="21"/>
      <c r="Q48" s="21"/>
      <c r="R48" s="21"/>
      <c r="S48" s="21"/>
    </row>
    <row r="49" spans="1:19" ht="15.75">
      <c r="A49" s="20" t="s">
        <v>48</v>
      </c>
      <c r="B49" s="12" t="s">
        <v>34</v>
      </c>
      <c r="C49" s="12" t="s">
        <v>38</v>
      </c>
      <c r="D49" s="12" t="s">
        <v>39</v>
      </c>
      <c r="E49" s="12"/>
      <c r="F49" s="12"/>
      <c r="G49" s="12"/>
      <c r="H49" s="12" t="s">
        <v>118</v>
      </c>
      <c r="I49" s="12" t="s">
        <v>119</v>
      </c>
      <c r="J49" s="21">
        <v>1790</v>
      </c>
      <c r="K49" s="21">
        <v>1790</v>
      </c>
      <c r="L49" s="22">
        <v>1492</v>
      </c>
      <c r="M49" s="65">
        <f aca="true" t="shared" si="13" ref="M49:M54">L49/K49</f>
        <v>0.8335195530726257</v>
      </c>
      <c r="N49" s="21"/>
      <c r="O49" s="21">
        <v>1800</v>
      </c>
      <c r="P49" s="21">
        <v>1800</v>
      </c>
      <c r="Q49" s="21"/>
      <c r="R49" s="21">
        <f aca="true" t="shared" si="14" ref="R49:R57">P49+Q49</f>
        <v>1800</v>
      </c>
      <c r="S49" s="21">
        <f aca="true" t="shared" si="15" ref="S49:S54">R49</f>
        <v>1800</v>
      </c>
    </row>
    <row r="50" spans="1:19" ht="15.75">
      <c r="A50" s="20" t="s">
        <v>48</v>
      </c>
      <c r="B50" s="12" t="s">
        <v>34</v>
      </c>
      <c r="C50" s="12" t="s">
        <v>38</v>
      </c>
      <c r="D50" s="12" t="s">
        <v>39</v>
      </c>
      <c r="E50" s="12"/>
      <c r="F50" s="12" t="s">
        <v>34</v>
      </c>
      <c r="G50" s="12"/>
      <c r="H50" s="12" t="s">
        <v>118</v>
      </c>
      <c r="I50" s="75" t="s">
        <v>182</v>
      </c>
      <c r="J50" s="21">
        <v>952</v>
      </c>
      <c r="K50" s="21">
        <v>952</v>
      </c>
      <c r="L50" s="22">
        <v>1019</v>
      </c>
      <c r="M50" s="65">
        <f t="shared" si="13"/>
        <v>1.0703781512605042</v>
      </c>
      <c r="N50" s="21">
        <v>67</v>
      </c>
      <c r="O50" s="21">
        <v>500</v>
      </c>
      <c r="P50" s="21">
        <v>500</v>
      </c>
      <c r="Q50" s="21"/>
      <c r="R50" s="21">
        <f t="shared" si="14"/>
        <v>500</v>
      </c>
      <c r="S50" s="21">
        <v>0</v>
      </c>
    </row>
    <row r="51" spans="1:19" ht="15.75">
      <c r="A51" s="20" t="s">
        <v>48</v>
      </c>
      <c r="B51" s="12" t="s">
        <v>34</v>
      </c>
      <c r="C51" s="12" t="s">
        <v>38</v>
      </c>
      <c r="D51" s="12" t="s">
        <v>39</v>
      </c>
      <c r="E51" s="12" t="s">
        <v>38</v>
      </c>
      <c r="F51" s="12"/>
      <c r="G51" s="12"/>
      <c r="H51" s="12" t="s">
        <v>118</v>
      </c>
      <c r="I51" s="12" t="s">
        <v>126</v>
      </c>
      <c r="J51" s="21">
        <v>320</v>
      </c>
      <c r="K51" s="21">
        <v>320</v>
      </c>
      <c r="L51" s="22">
        <v>268</v>
      </c>
      <c r="M51" s="65">
        <f t="shared" si="13"/>
        <v>0.8375</v>
      </c>
      <c r="N51" s="21"/>
      <c r="O51" s="21">
        <v>330</v>
      </c>
      <c r="P51" s="21">
        <v>330</v>
      </c>
      <c r="Q51" s="21"/>
      <c r="R51" s="21">
        <f t="shared" si="14"/>
        <v>330</v>
      </c>
      <c r="S51" s="21">
        <f t="shared" si="15"/>
        <v>330</v>
      </c>
    </row>
    <row r="52" spans="1:19" ht="15.75">
      <c r="A52" s="20" t="s">
        <v>48</v>
      </c>
      <c r="B52" s="12" t="s">
        <v>34</v>
      </c>
      <c r="C52" s="12" t="s">
        <v>38</v>
      </c>
      <c r="D52" s="12" t="s">
        <v>39</v>
      </c>
      <c r="E52" s="12" t="s">
        <v>48</v>
      </c>
      <c r="F52" s="12"/>
      <c r="G52" s="12"/>
      <c r="H52" s="12" t="s">
        <v>118</v>
      </c>
      <c r="I52" s="12" t="s">
        <v>157</v>
      </c>
      <c r="J52" s="21">
        <v>2589</v>
      </c>
      <c r="K52" s="21">
        <v>2589</v>
      </c>
      <c r="L52" s="22">
        <v>1726</v>
      </c>
      <c r="M52" s="65">
        <f t="shared" si="13"/>
        <v>0.6666666666666666</v>
      </c>
      <c r="N52" s="21"/>
      <c r="O52" s="21">
        <v>2500</v>
      </c>
      <c r="P52" s="21">
        <v>2500</v>
      </c>
      <c r="Q52" s="21"/>
      <c r="R52" s="21">
        <f t="shared" si="14"/>
        <v>2500</v>
      </c>
      <c r="S52" s="21">
        <f t="shared" si="15"/>
        <v>2500</v>
      </c>
    </row>
    <row r="53" spans="1:19" ht="15.75">
      <c r="A53" s="20" t="s">
        <v>48</v>
      </c>
      <c r="B53" s="12" t="s">
        <v>34</v>
      </c>
      <c r="C53" s="12" t="s">
        <v>38</v>
      </c>
      <c r="D53" s="12" t="s">
        <v>39</v>
      </c>
      <c r="E53" s="12" t="s">
        <v>84</v>
      </c>
      <c r="F53" s="12"/>
      <c r="G53" s="12"/>
      <c r="H53" s="12" t="s">
        <v>118</v>
      </c>
      <c r="I53" s="12" t="s">
        <v>171</v>
      </c>
      <c r="J53" s="21">
        <v>30</v>
      </c>
      <c r="K53" s="21">
        <v>30</v>
      </c>
      <c r="L53" s="22">
        <v>38.24</v>
      </c>
      <c r="M53" s="65">
        <f t="shared" si="13"/>
        <v>1.2746666666666668</v>
      </c>
      <c r="N53" s="21"/>
      <c r="O53" s="21">
        <v>30</v>
      </c>
      <c r="P53" s="21">
        <v>30</v>
      </c>
      <c r="Q53" s="21"/>
      <c r="R53" s="21">
        <f t="shared" si="14"/>
        <v>30</v>
      </c>
      <c r="S53" s="21">
        <f t="shared" si="15"/>
        <v>30</v>
      </c>
    </row>
    <row r="54" spans="1:19" ht="15.75">
      <c r="A54" s="20" t="s">
        <v>48</v>
      </c>
      <c r="B54" s="12" t="s">
        <v>34</v>
      </c>
      <c r="C54" s="12" t="s">
        <v>38</v>
      </c>
      <c r="D54" s="12" t="s">
        <v>39</v>
      </c>
      <c r="E54" s="12" t="s">
        <v>86</v>
      </c>
      <c r="F54" s="12"/>
      <c r="G54" s="12"/>
      <c r="H54" s="12" t="s">
        <v>118</v>
      </c>
      <c r="I54" s="12" t="s">
        <v>129</v>
      </c>
      <c r="J54" s="21">
        <v>80</v>
      </c>
      <c r="K54" s="21">
        <v>80</v>
      </c>
      <c r="L54" s="22">
        <v>82.96</v>
      </c>
      <c r="M54" s="65">
        <f t="shared" si="13"/>
        <v>1.037</v>
      </c>
      <c r="N54" s="21"/>
      <c r="O54" s="21">
        <v>80</v>
      </c>
      <c r="P54" s="21">
        <v>80</v>
      </c>
      <c r="Q54" s="21"/>
      <c r="R54" s="21">
        <f t="shared" si="14"/>
        <v>80</v>
      </c>
      <c r="S54" s="21">
        <f t="shared" si="15"/>
        <v>80</v>
      </c>
    </row>
    <row r="55" spans="1:19" ht="15.75">
      <c r="A55" s="20" t="s">
        <v>48</v>
      </c>
      <c r="B55" s="12" t="s">
        <v>34</v>
      </c>
      <c r="C55" s="12" t="s">
        <v>38</v>
      </c>
      <c r="D55" s="12" t="s">
        <v>39</v>
      </c>
      <c r="E55" s="77">
        <v>6</v>
      </c>
      <c r="F55" s="12"/>
      <c r="G55" s="12"/>
      <c r="H55" s="80">
        <v>1352</v>
      </c>
      <c r="I55" s="12" t="s">
        <v>183</v>
      </c>
      <c r="J55" s="21"/>
      <c r="K55" s="21"/>
      <c r="L55" s="22"/>
      <c r="M55" s="65"/>
      <c r="N55" s="21"/>
      <c r="O55" s="21">
        <v>4114</v>
      </c>
      <c r="P55" s="21">
        <v>3064</v>
      </c>
      <c r="Q55" s="21"/>
      <c r="R55" s="21">
        <f t="shared" si="14"/>
        <v>3064</v>
      </c>
      <c r="S55" s="21">
        <v>0</v>
      </c>
    </row>
    <row r="56" spans="1:19" ht="15.75">
      <c r="A56" s="20" t="s">
        <v>48</v>
      </c>
      <c r="B56" s="12" t="s">
        <v>34</v>
      </c>
      <c r="C56" s="12" t="s">
        <v>38</v>
      </c>
      <c r="D56" s="12"/>
      <c r="E56" s="12"/>
      <c r="F56" s="12"/>
      <c r="G56" s="12"/>
      <c r="H56" s="12"/>
      <c r="I56" s="12" t="s">
        <v>158</v>
      </c>
      <c r="J56" s="21">
        <f>SUM(J49:J54)</f>
        <v>5761</v>
      </c>
      <c r="K56" s="21">
        <f>SUM(K49:K54)</f>
        <v>5761</v>
      </c>
      <c r="L56" s="39">
        <f>SUM(L49:L54)</f>
        <v>4626.2</v>
      </c>
      <c r="M56" s="65">
        <f>L56/K56</f>
        <v>0.8030203089741365</v>
      </c>
      <c r="N56" s="21"/>
      <c r="O56" s="21">
        <f>SUM(O49:O55)</f>
        <v>9354</v>
      </c>
      <c r="P56" s="21">
        <f>SUM(P49:P55)</f>
        <v>8304</v>
      </c>
      <c r="Q56" s="21"/>
      <c r="R56" s="21">
        <f>SUM(R49:R55)</f>
        <v>8304</v>
      </c>
      <c r="S56" s="21">
        <f>SUM(S49:S55)</f>
        <v>4740</v>
      </c>
    </row>
    <row r="57" spans="1:19" ht="15.75">
      <c r="A57" s="20" t="s">
        <v>48</v>
      </c>
      <c r="B57" s="77">
        <v>4</v>
      </c>
      <c r="C57" s="12" t="s">
        <v>34</v>
      </c>
      <c r="D57" s="12"/>
      <c r="E57" s="77"/>
      <c r="F57" s="12"/>
      <c r="G57" s="12"/>
      <c r="H57" s="78">
        <v>1351</v>
      </c>
      <c r="I57" s="12" t="s">
        <v>186</v>
      </c>
      <c r="J57" s="21"/>
      <c r="K57" s="21"/>
      <c r="L57" s="22"/>
      <c r="M57" s="65"/>
      <c r="N57" s="21"/>
      <c r="O57" s="21">
        <v>34969</v>
      </c>
      <c r="P57" s="21">
        <v>26576</v>
      </c>
      <c r="Q57" s="21"/>
      <c r="R57" s="21">
        <f t="shared" si="14"/>
        <v>26576</v>
      </c>
      <c r="S57" s="21">
        <v>0</v>
      </c>
    </row>
    <row r="58" spans="1:19" ht="15.75">
      <c r="A58" s="30" t="s">
        <v>48</v>
      </c>
      <c r="B58" s="31"/>
      <c r="C58" s="31"/>
      <c r="D58" s="31"/>
      <c r="E58" s="31"/>
      <c r="F58" s="31"/>
      <c r="G58" s="31"/>
      <c r="H58" s="31"/>
      <c r="I58" s="2" t="s">
        <v>159</v>
      </c>
      <c r="J58" s="32">
        <f>J56</f>
        <v>5761</v>
      </c>
      <c r="K58" s="32">
        <f>K56</f>
        <v>5761</v>
      </c>
      <c r="L58" s="67">
        <f>L56+L48</f>
        <v>5650.9</v>
      </c>
      <c r="M58" s="73">
        <f>L58/K58</f>
        <v>0.9808887345946884</v>
      </c>
      <c r="N58" s="32">
        <f>N56</f>
        <v>0</v>
      </c>
      <c r="O58" s="32">
        <f>SUM(O56:O57)</f>
        <v>44323</v>
      </c>
      <c r="P58" s="32">
        <f>SUM(P56:P57)</f>
        <v>34880</v>
      </c>
      <c r="Q58" s="32">
        <f>SUM(Q56:Q57)</f>
        <v>0</v>
      </c>
      <c r="R58" s="32">
        <f>SUM(R56:R57)</f>
        <v>34880</v>
      </c>
      <c r="S58" s="32">
        <f>SUM(S56:S57)</f>
        <v>4740</v>
      </c>
    </row>
    <row r="59" spans="1:19" s="28" customFormat="1" ht="15.75">
      <c r="A59" s="20" t="s">
        <v>48</v>
      </c>
      <c r="B59" s="12" t="s">
        <v>38</v>
      </c>
      <c r="C59" s="77">
        <v>2</v>
      </c>
      <c r="D59" s="12" t="s">
        <v>39</v>
      </c>
      <c r="E59" s="79">
        <v>6</v>
      </c>
      <c r="F59" s="27"/>
      <c r="G59" s="27"/>
      <c r="H59" s="81">
        <v>1352</v>
      </c>
      <c r="I59" s="12" t="s">
        <v>184</v>
      </c>
      <c r="J59" s="29"/>
      <c r="K59" s="29"/>
      <c r="L59" s="76"/>
      <c r="M59" s="65"/>
      <c r="N59" s="29"/>
      <c r="O59" s="29">
        <v>5640</v>
      </c>
      <c r="P59" s="29">
        <v>9529</v>
      </c>
      <c r="Q59" s="29"/>
      <c r="R59" s="21">
        <f>P59+Q59</f>
        <v>9529</v>
      </c>
      <c r="S59" s="21">
        <v>0</v>
      </c>
    </row>
    <row r="60" spans="1:19" ht="15.75">
      <c r="A60" s="20" t="s">
        <v>48</v>
      </c>
      <c r="B60" s="77">
        <v>4</v>
      </c>
      <c r="C60" s="12" t="s">
        <v>34</v>
      </c>
      <c r="D60" s="12"/>
      <c r="E60" s="77">
        <v>6</v>
      </c>
      <c r="F60" s="12"/>
      <c r="G60" s="12"/>
      <c r="H60" s="78">
        <v>1351</v>
      </c>
      <c r="I60" s="12" t="s">
        <v>185</v>
      </c>
      <c r="J60" s="21">
        <v>4921</v>
      </c>
      <c r="K60" s="21">
        <v>4921</v>
      </c>
      <c r="L60" s="22">
        <v>4920.71</v>
      </c>
      <c r="M60" s="65">
        <f aca="true" t="shared" si="16" ref="M60:M68">L60/K60</f>
        <v>0.9999410688884374</v>
      </c>
      <c r="N60" s="21"/>
      <c r="O60" s="21">
        <v>47940</v>
      </c>
      <c r="P60" s="21">
        <v>83494</v>
      </c>
      <c r="Q60" s="21"/>
      <c r="R60" s="21">
        <f>P60+Q60</f>
        <v>83494</v>
      </c>
      <c r="S60" s="21">
        <v>0</v>
      </c>
    </row>
    <row r="61" spans="1:22" ht="15.75">
      <c r="A61" s="30" t="s">
        <v>48</v>
      </c>
      <c r="B61" s="31"/>
      <c r="C61" s="31"/>
      <c r="D61" s="31"/>
      <c r="E61" s="31"/>
      <c r="F61" s="31"/>
      <c r="G61" s="31"/>
      <c r="H61" s="31"/>
      <c r="I61" s="31" t="s">
        <v>187</v>
      </c>
      <c r="J61" s="32">
        <f>SUM(J60:J60)</f>
        <v>4921</v>
      </c>
      <c r="K61" s="32">
        <f>SUM(K60:K60)</f>
        <v>4921</v>
      </c>
      <c r="L61" s="67">
        <f>SUM(L60:L60)</f>
        <v>4920.71</v>
      </c>
      <c r="M61" s="73">
        <f t="shared" si="16"/>
        <v>0.9999410688884374</v>
      </c>
      <c r="N61" s="32">
        <f>SUM(N60:N60)</f>
        <v>0</v>
      </c>
      <c r="O61" s="32">
        <f>SUM(O59:O60)</f>
        <v>53580</v>
      </c>
      <c r="P61" s="32">
        <f>SUM(P59:P60)</f>
        <v>93023</v>
      </c>
      <c r="Q61" s="32">
        <f>SUM(Q59:Q60)</f>
        <v>0</v>
      </c>
      <c r="R61" s="32">
        <f>SUM(R59:R60)</f>
        <v>93023</v>
      </c>
      <c r="S61" s="32">
        <f>SUM(S59:S60)</f>
        <v>0</v>
      </c>
      <c r="U61" s="37">
        <f>R55+R57+R59+R60</f>
        <v>122663</v>
      </c>
      <c r="V61" s="8" t="s">
        <v>198</v>
      </c>
    </row>
    <row r="62" spans="1:22" ht="15.75">
      <c r="A62" s="24" t="s">
        <v>48</v>
      </c>
      <c r="B62" s="25"/>
      <c r="C62" s="25"/>
      <c r="D62" s="25"/>
      <c r="E62" s="25"/>
      <c r="F62" s="25"/>
      <c r="G62" s="25"/>
      <c r="H62" s="25"/>
      <c r="I62" s="3" t="s">
        <v>161</v>
      </c>
      <c r="J62" s="26">
        <f>J58+J61</f>
        <v>10682</v>
      </c>
      <c r="K62" s="26">
        <f>K58+K61</f>
        <v>10682</v>
      </c>
      <c r="L62" s="66">
        <f>L58+L61</f>
        <v>10571.61</v>
      </c>
      <c r="M62" s="72">
        <f t="shared" si="16"/>
        <v>0.9896657929226738</v>
      </c>
      <c r="N62" s="26">
        <f aca="true" t="shared" si="17" ref="N62:S62">N58+N61</f>
        <v>0</v>
      </c>
      <c r="O62" s="26">
        <f t="shared" si="17"/>
        <v>97903</v>
      </c>
      <c r="P62" s="26">
        <f t="shared" si="17"/>
        <v>127903</v>
      </c>
      <c r="Q62" s="26">
        <f t="shared" si="17"/>
        <v>0</v>
      </c>
      <c r="R62" s="26">
        <f t="shared" si="17"/>
        <v>127903</v>
      </c>
      <c r="S62" s="26">
        <f t="shared" si="17"/>
        <v>4740</v>
      </c>
      <c r="U62" s="37">
        <f>R65-S65</f>
        <v>97240</v>
      </c>
      <c r="V62" s="8" t="s">
        <v>199</v>
      </c>
    </row>
    <row r="63" spans="1:19" ht="15.75" hidden="1">
      <c r="A63" s="20" t="s">
        <v>84</v>
      </c>
      <c r="B63" s="12" t="s">
        <v>86</v>
      </c>
      <c r="C63" s="12" t="s">
        <v>48</v>
      </c>
      <c r="D63" s="12"/>
      <c r="E63" s="12"/>
      <c r="F63" s="12"/>
      <c r="G63" s="12"/>
      <c r="H63" s="12" t="s">
        <v>133</v>
      </c>
      <c r="I63" s="12" t="s">
        <v>134</v>
      </c>
      <c r="J63" s="21">
        <v>0</v>
      </c>
      <c r="K63" s="21"/>
      <c r="L63" s="22">
        <v>39832.7</v>
      </c>
      <c r="M63" s="65" t="e">
        <f t="shared" si="16"/>
        <v>#DIV/0!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</row>
    <row r="64" spans="1:19" ht="15.75" hidden="1">
      <c r="A64" s="20" t="s">
        <v>84</v>
      </c>
      <c r="B64" s="12" t="s">
        <v>86</v>
      </c>
      <c r="C64" s="12" t="s">
        <v>48</v>
      </c>
      <c r="D64" s="12"/>
      <c r="E64" s="12"/>
      <c r="F64" s="12"/>
      <c r="G64" s="12"/>
      <c r="H64" s="11">
        <v>132</v>
      </c>
      <c r="I64" s="64" t="s">
        <v>173</v>
      </c>
      <c r="J64" s="21">
        <v>1024</v>
      </c>
      <c r="K64" s="21">
        <v>1024</v>
      </c>
      <c r="L64" s="22">
        <v>1023.91</v>
      </c>
      <c r="M64" s="65">
        <f t="shared" si="16"/>
        <v>0.999912109375</v>
      </c>
      <c r="N64" s="21"/>
      <c r="O64" s="21">
        <v>0</v>
      </c>
      <c r="P64" s="21">
        <v>0</v>
      </c>
      <c r="Q64" s="21">
        <v>0</v>
      </c>
      <c r="R64" s="21"/>
      <c r="S64" s="21"/>
    </row>
    <row r="65" spans="1:19" ht="15.75">
      <c r="A65" s="20" t="s">
        <v>84</v>
      </c>
      <c r="B65" s="12" t="s">
        <v>86</v>
      </c>
      <c r="C65" s="12" t="s">
        <v>84</v>
      </c>
      <c r="D65" s="12" t="s">
        <v>39</v>
      </c>
      <c r="E65" s="12"/>
      <c r="F65" s="12"/>
      <c r="G65" s="12"/>
      <c r="H65" s="11" t="s">
        <v>136</v>
      </c>
      <c r="I65" s="12" t="s">
        <v>169</v>
      </c>
      <c r="J65" s="21">
        <v>94400</v>
      </c>
      <c r="K65" s="21">
        <v>94400</v>
      </c>
      <c r="L65" s="22">
        <v>4761.06</v>
      </c>
      <c r="M65" s="65">
        <f t="shared" si="16"/>
        <v>0.05043495762711865</v>
      </c>
      <c r="N65" s="21">
        <f>K65-26450</f>
        <v>67950</v>
      </c>
      <c r="O65" s="21">
        <v>136150</v>
      </c>
      <c r="P65" s="21">
        <v>136150</v>
      </c>
      <c r="Q65" s="21">
        <f>-36070+11680</f>
        <v>-24390</v>
      </c>
      <c r="R65" s="21">
        <f>P65+Q65</f>
        <v>111760</v>
      </c>
      <c r="S65" s="21">
        <v>14520</v>
      </c>
    </row>
    <row r="66" spans="1:21" ht="15.75">
      <c r="A66" s="24" t="s">
        <v>84</v>
      </c>
      <c r="B66" s="25" t="s">
        <v>86</v>
      </c>
      <c r="C66" s="25"/>
      <c r="D66" s="25"/>
      <c r="E66" s="25"/>
      <c r="F66" s="25"/>
      <c r="G66" s="25"/>
      <c r="H66" s="25"/>
      <c r="I66" s="25" t="s">
        <v>162</v>
      </c>
      <c r="J66" s="26">
        <f>SUM(J64:J65)</f>
        <v>95424</v>
      </c>
      <c r="K66" s="26">
        <f>SUM(K64:K65)</f>
        <v>95424</v>
      </c>
      <c r="L66" s="66">
        <f>SUM(L64:L65)</f>
        <v>5784.97</v>
      </c>
      <c r="M66" s="72">
        <f t="shared" si="16"/>
        <v>0.06062384725016767</v>
      </c>
      <c r="N66" s="26">
        <f aca="true" t="shared" si="18" ref="N66:S66">SUM(N63:N65)</f>
        <v>67950</v>
      </c>
      <c r="O66" s="26">
        <f t="shared" si="18"/>
        <v>136150</v>
      </c>
      <c r="P66" s="26">
        <f t="shared" si="18"/>
        <v>136150</v>
      </c>
      <c r="Q66" s="26">
        <f t="shared" si="18"/>
        <v>-24390</v>
      </c>
      <c r="R66" s="26">
        <f t="shared" si="18"/>
        <v>111760</v>
      </c>
      <c r="S66" s="26">
        <f t="shared" si="18"/>
        <v>14520</v>
      </c>
      <c r="U66" s="44"/>
    </row>
    <row r="67" spans="1:19" ht="15.75" hidden="1">
      <c r="A67" s="20" t="s">
        <v>86</v>
      </c>
      <c r="B67" s="12" t="s">
        <v>34</v>
      </c>
      <c r="C67" s="12" t="s">
        <v>48</v>
      </c>
      <c r="D67" s="12" t="s">
        <v>41</v>
      </c>
      <c r="E67" s="12"/>
      <c r="F67" s="12"/>
      <c r="G67" s="12"/>
      <c r="H67" s="12" t="s">
        <v>111</v>
      </c>
      <c r="I67" s="12" t="s">
        <v>138</v>
      </c>
      <c r="J67" s="21">
        <v>0</v>
      </c>
      <c r="K67" s="21"/>
      <c r="L67" s="22"/>
      <c r="M67" s="65" t="e">
        <f t="shared" si="16"/>
        <v>#DIV/0!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</row>
    <row r="68" spans="1:22" ht="15.75">
      <c r="A68" s="33"/>
      <c r="B68" s="34"/>
      <c r="C68" s="34"/>
      <c r="D68" s="34"/>
      <c r="E68" s="34"/>
      <c r="F68" s="34"/>
      <c r="G68" s="34"/>
      <c r="H68" s="34"/>
      <c r="I68" s="4" t="s">
        <v>163</v>
      </c>
      <c r="J68" s="35">
        <f>SUM(J66:J67)</f>
        <v>95424</v>
      </c>
      <c r="K68" s="35">
        <f>SUM(K66:K67)</f>
        <v>95424</v>
      </c>
      <c r="L68" s="36">
        <f>SUM(L66:L67)</f>
        <v>5784.97</v>
      </c>
      <c r="M68" s="71">
        <f t="shared" si="16"/>
        <v>0.06062384725016767</v>
      </c>
      <c r="N68" s="35">
        <f aca="true" t="shared" si="19" ref="N68:S68">SUM(N66:N67)</f>
        <v>67950</v>
      </c>
      <c r="O68" s="35">
        <f t="shared" si="19"/>
        <v>136150</v>
      </c>
      <c r="P68" s="35">
        <f t="shared" si="19"/>
        <v>136150</v>
      </c>
      <c r="Q68" s="35">
        <f t="shared" si="19"/>
        <v>-24390</v>
      </c>
      <c r="R68" s="35">
        <f t="shared" si="19"/>
        <v>111760</v>
      </c>
      <c r="S68" s="35">
        <f t="shared" si="19"/>
        <v>14520</v>
      </c>
      <c r="U68" s="37">
        <f>SUM(U4:U67)</f>
        <v>227138</v>
      </c>
      <c r="V68" s="8" t="s">
        <v>201</v>
      </c>
    </row>
    <row r="69" spans="1:19" ht="15.75" customHeight="1" thickBot="1">
      <c r="A69" s="144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6"/>
      <c r="R69" s="8"/>
      <c r="S69" s="8"/>
    </row>
    <row r="70" spans="1:25" ht="16.5" thickBot="1">
      <c r="A70" s="61"/>
      <c r="B70" s="62"/>
      <c r="C70" s="62"/>
      <c r="D70" s="62"/>
      <c r="E70" s="62"/>
      <c r="F70" s="62"/>
      <c r="G70" s="62"/>
      <c r="H70" s="62"/>
      <c r="I70" s="59" t="s">
        <v>167</v>
      </c>
      <c r="J70" s="60">
        <f>J12+J43+J62+J68</f>
        <v>590444</v>
      </c>
      <c r="K70" s="60">
        <f>K12+K43+K62+K68</f>
        <v>591769</v>
      </c>
      <c r="L70" s="68">
        <f>L12+L43+L62+L68</f>
        <v>409335.97000000003</v>
      </c>
      <c r="M70" s="70">
        <f>L70/K70</f>
        <v>0.6917158046467456</v>
      </c>
      <c r="N70" s="60">
        <f aca="true" t="shared" si="20" ref="N70:S70">N12+N43+N62+N68</f>
        <v>65060</v>
      </c>
      <c r="O70" s="60">
        <f t="shared" si="20"/>
        <v>758713</v>
      </c>
      <c r="P70" s="60">
        <f t="shared" si="20"/>
        <v>788713</v>
      </c>
      <c r="Q70" s="60">
        <f t="shared" si="20"/>
        <v>-19590</v>
      </c>
      <c r="R70" s="60">
        <f t="shared" si="20"/>
        <v>769123</v>
      </c>
      <c r="S70" s="60">
        <f t="shared" si="20"/>
        <v>249613</v>
      </c>
      <c r="U70" s="37">
        <f>R70-U68</f>
        <v>541985</v>
      </c>
      <c r="V70" s="37">
        <v>-302576</v>
      </c>
      <c r="W70" s="87">
        <f>SUM(U70:V70)</f>
        <v>239409</v>
      </c>
      <c r="X70" s="88" t="s">
        <v>202</v>
      </c>
      <c r="Y70" s="89"/>
    </row>
    <row r="71" spans="23:26" ht="16.5" thickBot="1">
      <c r="W71" s="84">
        <v>186580</v>
      </c>
      <c r="X71" s="85" t="s">
        <v>203</v>
      </c>
      <c r="Y71" s="85"/>
      <c r="Z71" s="86"/>
    </row>
    <row r="72" spans="23:26" ht="15.75">
      <c r="W72" s="90">
        <f>W70-W71</f>
        <v>52829</v>
      </c>
      <c r="X72" s="91" t="s">
        <v>204</v>
      </c>
      <c r="Y72" s="91"/>
      <c r="Z72" s="91"/>
    </row>
    <row r="73" ht="99" customHeight="1">
      <c r="N73" s="37">
        <v>579829</v>
      </c>
    </row>
    <row r="74" spans="1:19" ht="15.75">
      <c r="A74" s="147" t="s">
        <v>195</v>
      </c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8"/>
      <c r="S74" s="8"/>
    </row>
    <row r="75" spans="1:19" ht="15.75">
      <c r="A75" s="7"/>
      <c r="B75" s="7"/>
      <c r="C75" s="7"/>
      <c r="D75" s="7"/>
      <c r="J75" s="63"/>
      <c r="K75" s="9"/>
      <c r="L75" s="9"/>
      <c r="M75" s="9"/>
      <c r="N75" s="63"/>
      <c r="O75" s="63"/>
      <c r="P75" s="63"/>
      <c r="Q75" s="63"/>
      <c r="R75" s="63"/>
      <c r="S75" s="63"/>
    </row>
    <row r="76" spans="1:19" ht="15.75">
      <c r="A76" s="10">
        <v>1</v>
      </c>
      <c r="B76" s="11"/>
      <c r="C76" s="11"/>
      <c r="D76" s="11"/>
      <c r="E76" s="11"/>
      <c r="H76" s="11"/>
      <c r="I76" s="12" t="s">
        <v>147</v>
      </c>
      <c r="J76" s="21">
        <f>J12</f>
        <v>461668</v>
      </c>
      <c r="K76" s="21">
        <f>K12</f>
        <v>456243</v>
      </c>
      <c r="L76" s="22">
        <f>L12</f>
        <v>349938.62000000005</v>
      </c>
      <c r="M76" s="65">
        <f aca="true" t="shared" si="21" ref="M76:M83">L76/K76</f>
        <v>0.7670005238436536</v>
      </c>
      <c r="N76" s="21"/>
      <c r="O76" s="21">
        <f>O12</f>
        <v>502460</v>
      </c>
      <c r="P76" s="21">
        <f>P12</f>
        <v>502460</v>
      </c>
      <c r="Q76" s="21">
        <f>Q12</f>
        <v>4800</v>
      </c>
      <c r="R76" s="21">
        <f>R12</f>
        <v>507260</v>
      </c>
      <c r="S76" s="21">
        <f>S12</f>
        <v>213953</v>
      </c>
    </row>
    <row r="77" spans="1:19" ht="15.75">
      <c r="A77" s="10" t="s">
        <v>38</v>
      </c>
      <c r="B77" s="11" t="s">
        <v>34</v>
      </c>
      <c r="C77" s="11"/>
      <c r="D77" s="11"/>
      <c r="E77" s="11"/>
      <c r="H77" s="11"/>
      <c r="I77" s="12" t="s">
        <v>149</v>
      </c>
      <c r="J77" s="21">
        <f>J19</f>
        <v>8400</v>
      </c>
      <c r="K77" s="21">
        <f>K19</f>
        <v>10900</v>
      </c>
      <c r="L77" s="39">
        <f>L19</f>
        <v>11051.9</v>
      </c>
      <c r="M77" s="65">
        <f t="shared" si="21"/>
        <v>1.0139357798165138</v>
      </c>
      <c r="N77" s="21"/>
      <c r="O77" s="21">
        <f>O19</f>
        <v>7100</v>
      </c>
      <c r="P77" s="21">
        <f>P19</f>
        <v>7100</v>
      </c>
      <c r="Q77" s="21">
        <f>Q19</f>
        <v>0</v>
      </c>
      <c r="R77" s="21">
        <f>R19</f>
        <v>7100</v>
      </c>
      <c r="S77" s="21">
        <f>S19</f>
        <v>7100</v>
      </c>
    </row>
    <row r="78" spans="1:19" ht="15.75">
      <c r="A78" s="10" t="s">
        <v>38</v>
      </c>
      <c r="B78" s="11" t="s">
        <v>38</v>
      </c>
      <c r="C78" s="11"/>
      <c r="D78" s="11"/>
      <c r="E78" s="11"/>
      <c r="H78" s="11"/>
      <c r="I78" s="12" t="s">
        <v>151</v>
      </c>
      <c r="J78" s="21">
        <f>J27</f>
        <v>7750</v>
      </c>
      <c r="K78" s="21">
        <f>K27</f>
        <v>9000</v>
      </c>
      <c r="L78" s="39">
        <f>L27</f>
        <v>17807.059999999998</v>
      </c>
      <c r="M78" s="65">
        <f t="shared" si="21"/>
        <v>1.978562222222222</v>
      </c>
      <c r="N78" s="21"/>
      <c r="O78" s="21">
        <f>O27</f>
        <v>7250</v>
      </c>
      <c r="P78" s="21">
        <f>P27</f>
        <v>7250</v>
      </c>
      <c r="Q78" s="21">
        <f>Q27</f>
        <v>0</v>
      </c>
      <c r="R78" s="21">
        <f>R27</f>
        <v>7250</v>
      </c>
      <c r="S78" s="21">
        <f>S27</f>
        <v>7250</v>
      </c>
    </row>
    <row r="79" spans="1:19" ht="15.75">
      <c r="A79" s="10" t="s">
        <v>38</v>
      </c>
      <c r="B79" s="11" t="s">
        <v>84</v>
      </c>
      <c r="C79" s="11"/>
      <c r="D79" s="11"/>
      <c r="E79" s="11"/>
      <c r="H79" s="11"/>
      <c r="I79" s="12" t="s">
        <v>153</v>
      </c>
      <c r="J79" s="21">
        <f>J34</f>
        <v>150</v>
      </c>
      <c r="K79" s="21">
        <f>K34</f>
        <v>150</v>
      </c>
      <c r="L79" s="39">
        <f>L34</f>
        <v>137.12</v>
      </c>
      <c r="M79" s="65">
        <f t="shared" si="21"/>
        <v>0.9141333333333334</v>
      </c>
      <c r="N79" s="21"/>
      <c r="O79" s="21">
        <f>O34</f>
        <v>150</v>
      </c>
      <c r="P79" s="21">
        <f>P34</f>
        <v>150</v>
      </c>
      <c r="Q79" s="21">
        <f>Q34</f>
        <v>0</v>
      </c>
      <c r="R79" s="21">
        <f>R34</f>
        <v>150</v>
      </c>
      <c r="S79" s="21">
        <f>S34</f>
        <v>150</v>
      </c>
    </row>
    <row r="80" spans="1:19" ht="15.75">
      <c r="A80" s="10" t="s">
        <v>38</v>
      </c>
      <c r="B80" s="11" t="s">
        <v>100</v>
      </c>
      <c r="C80" s="11"/>
      <c r="D80" s="11"/>
      <c r="E80" s="11"/>
      <c r="H80" s="11"/>
      <c r="I80" s="12" t="s">
        <v>154</v>
      </c>
      <c r="J80" s="21">
        <f>J42</f>
        <v>4370</v>
      </c>
      <c r="K80" s="21">
        <f>K42</f>
        <v>7370</v>
      </c>
      <c r="L80" s="39">
        <f>L42</f>
        <v>12665.689999999999</v>
      </c>
      <c r="M80" s="65">
        <f t="shared" si="21"/>
        <v>1.7185468113975575</v>
      </c>
      <c r="N80" s="21"/>
      <c r="O80" s="21">
        <f>O42</f>
        <v>6700</v>
      </c>
      <c r="P80" s="21">
        <f>P42</f>
        <v>6700</v>
      </c>
      <c r="Q80" s="21">
        <f>Q42</f>
        <v>0</v>
      </c>
      <c r="R80" s="21">
        <f>R42</f>
        <v>6700</v>
      </c>
      <c r="S80" s="21">
        <f>S42</f>
        <v>900</v>
      </c>
    </row>
    <row r="81" spans="1:19" ht="15.75">
      <c r="A81" s="10" t="s">
        <v>48</v>
      </c>
      <c r="B81" s="11"/>
      <c r="C81" s="11"/>
      <c r="D81" s="11"/>
      <c r="E81" s="11"/>
      <c r="H81" s="11"/>
      <c r="I81" s="12" t="s">
        <v>159</v>
      </c>
      <c r="J81" s="21">
        <f>J58</f>
        <v>5761</v>
      </c>
      <c r="K81" s="21">
        <f>K58</f>
        <v>5761</v>
      </c>
      <c r="L81" s="39">
        <f>L58</f>
        <v>5650.9</v>
      </c>
      <c r="M81" s="65">
        <f t="shared" si="21"/>
        <v>0.9808887345946884</v>
      </c>
      <c r="N81" s="21"/>
      <c r="O81" s="21">
        <f>O58</f>
        <v>44323</v>
      </c>
      <c r="P81" s="21">
        <f>P58</f>
        <v>34880</v>
      </c>
      <c r="Q81" s="21">
        <f>Q58</f>
        <v>0</v>
      </c>
      <c r="R81" s="21">
        <f>R58</f>
        <v>34880</v>
      </c>
      <c r="S81" s="21">
        <f>S58</f>
        <v>4740</v>
      </c>
    </row>
    <row r="82" spans="1:19" ht="15.75" hidden="1">
      <c r="A82" s="10" t="s">
        <v>84</v>
      </c>
      <c r="B82" s="11" t="s">
        <v>86</v>
      </c>
      <c r="C82" s="12"/>
      <c r="D82" s="12"/>
      <c r="E82" s="12"/>
      <c r="F82" s="12"/>
      <c r="G82" s="12"/>
      <c r="H82" s="12"/>
      <c r="I82" s="12" t="s">
        <v>162</v>
      </c>
      <c r="J82" s="21">
        <f>J64</f>
        <v>1024</v>
      </c>
      <c r="K82" s="21">
        <f>K64</f>
        <v>1024</v>
      </c>
      <c r="L82" s="22">
        <f>L64</f>
        <v>1023.91</v>
      </c>
      <c r="M82" s="65">
        <f t="shared" si="21"/>
        <v>0.999912109375</v>
      </c>
      <c r="N82" s="21"/>
      <c r="O82" s="21">
        <f>O64</f>
        <v>0</v>
      </c>
      <c r="P82" s="21">
        <f>P64</f>
        <v>0</v>
      </c>
      <c r="Q82" s="21">
        <f>Q64</f>
        <v>0</v>
      </c>
      <c r="R82" s="21">
        <f>R64</f>
        <v>0</v>
      </c>
      <c r="S82" s="21">
        <f>S64</f>
        <v>0</v>
      </c>
    </row>
    <row r="83" spans="1:19" ht="15.75">
      <c r="A83" s="48"/>
      <c r="B83" s="49"/>
      <c r="C83" s="50"/>
      <c r="D83" s="50"/>
      <c r="E83" s="50"/>
      <c r="F83" s="51"/>
      <c r="G83" s="51"/>
      <c r="H83" s="50"/>
      <c r="I83" s="52" t="s">
        <v>164</v>
      </c>
      <c r="J83" s="53">
        <f>SUM(J76:J82)</f>
        <v>489123</v>
      </c>
      <c r="K83" s="53">
        <f>SUM(K76:K82)</f>
        <v>490448</v>
      </c>
      <c r="L83" s="54">
        <f>SUM(L76:L82)</f>
        <v>398275.20000000007</v>
      </c>
      <c r="M83" s="71">
        <f t="shared" si="21"/>
        <v>0.8120640720321014</v>
      </c>
      <c r="N83" s="53">
        <f aca="true" t="shared" si="22" ref="N83:S83">SUM(N76:N82)</f>
        <v>0</v>
      </c>
      <c r="O83" s="53">
        <f t="shared" si="22"/>
        <v>567983</v>
      </c>
      <c r="P83" s="53">
        <f t="shared" si="22"/>
        <v>558540</v>
      </c>
      <c r="Q83" s="53">
        <f t="shared" si="22"/>
        <v>4800</v>
      </c>
      <c r="R83" s="53">
        <f t="shared" si="22"/>
        <v>563340</v>
      </c>
      <c r="S83" s="53">
        <f t="shared" si="22"/>
        <v>234093</v>
      </c>
    </row>
    <row r="84" spans="1:19" ht="15.75">
      <c r="A84" s="136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8"/>
      <c r="R84" s="8"/>
      <c r="S84" s="8"/>
    </row>
    <row r="85" spans="1:19" ht="15.75">
      <c r="A85" s="42" t="s">
        <v>38</v>
      </c>
      <c r="B85" s="43" t="s">
        <v>48</v>
      </c>
      <c r="C85" s="43"/>
      <c r="D85" s="43"/>
      <c r="E85" s="43"/>
      <c r="H85" s="43"/>
      <c r="I85" s="44" t="s">
        <v>152</v>
      </c>
      <c r="J85" s="45">
        <f>J30</f>
        <v>2000</v>
      </c>
      <c r="K85" s="45">
        <f>K30</f>
        <v>2000</v>
      </c>
      <c r="L85" s="45">
        <f>L30</f>
        <v>1379</v>
      </c>
      <c r="M85" s="65">
        <f>L85/K85</f>
        <v>0.6895</v>
      </c>
      <c r="N85" s="45"/>
      <c r="O85" s="45">
        <f>O30</f>
        <v>1000</v>
      </c>
      <c r="P85" s="45">
        <f>P30</f>
        <v>1000</v>
      </c>
      <c r="Q85" s="45">
        <f>Q30</f>
        <v>0</v>
      </c>
      <c r="R85" s="21">
        <f>R30</f>
        <v>1000</v>
      </c>
      <c r="S85" s="21">
        <f>S30</f>
        <v>1000</v>
      </c>
    </row>
    <row r="86" spans="1:19" s="28" customFormat="1" ht="15.75">
      <c r="A86" s="40" t="s">
        <v>48</v>
      </c>
      <c r="B86" s="41" t="s">
        <v>38</v>
      </c>
      <c r="C86" s="27"/>
      <c r="D86" s="27"/>
      <c r="E86" s="27"/>
      <c r="F86" s="27"/>
      <c r="G86" s="27"/>
      <c r="H86" s="27"/>
      <c r="I86" s="27" t="s">
        <v>160</v>
      </c>
      <c r="J86" s="29">
        <f>J61</f>
        <v>4921</v>
      </c>
      <c r="K86" s="29">
        <f>K61</f>
        <v>4921</v>
      </c>
      <c r="L86" s="29">
        <f>L61</f>
        <v>4920.71</v>
      </c>
      <c r="M86" s="65">
        <f>L86/K86</f>
        <v>0.9999410688884374</v>
      </c>
      <c r="N86" s="29"/>
      <c r="O86" s="29">
        <f>O61</f>
        <v>53580</v>
      </c>
      <c r="P86" s="29">
        <f>P61</f>
        <v>93023</v>
      </c>
      <c r="Q86" s="29">
        <f>Q61</f>
        <v>0</v>
      </c>
      <c r="R86" s="29">
        <f>R61</f>
        <v>93023</v>
      </c>
      <c r="S86" s="29">
        <f>S61</f>
        <v>0</v>
      </c>
    </row>
    <row r="87" spans="1:19" ht="15.75">
      <c r="A87" s="10">
        <v>4</v>
      </c>
      <c r="B87" s="11"/>
      <c r="C87" s="11"/>
      <c r="D87" s="11"/>
      <c r="E87" s="11"/>
      <c r="H87" s="11"/>
      <c r="I87" s="12" t="s">
        <v>165</v>
      </c>
      <c r="J87" s="21">
        <v>94400</v>
      </c>
      <c r="K87" s="21">
        <f>K63+K65</f>
        <v>94400</v>
      </c>
      <c r="L87" s="21">
        <f>L65</f>
        <v>4761.06</v>
      </c>
      <c r="M87" s="65">
        <f>L87/K87</f>
        <v>0.05043495762711865</v>
      </c>
      <c r="N87" s="21"/>
      <c r="O87" s="21">
        <f>O65</f>
        <v>136150</v>
      </c>
      <c r="P87" s="21">
        <f>P65</f>
        <v>136150</v>
      </c>
      <c r="Q87" s="21">
        <f>Q65</f>
        <v>-24390</v>
      </c>
      <c r="R87" s="21">
        <f>R65</f>
        <v>111760</v>
      </c>
      <c r="S87" s="21">
        <f>S65</f>
        <v>14520</v>
      </c>
    </row>
    <row r="88" spans="1:19" ht="15.75" hidden="1">
      <c r="A88" s="13">
        <v>5</v>
      </c>
      <c r="B88" s="14"/>
      <c r="C88" s="14"/>
      <c r="D88" s="14"/>
      <c r="E88" s="14"/>
      <c r="H88" s="14"/>
      <c r="I88" s="15" t="s">
        <v>166</v>
      </c>
      <c r="J88" s="21">
        <f>J67</f>
        <v>0</v>
      </c>
      <c r="K88" s="21">
        <f>K67</f>
        <v>0</v>
      </c>
      <c r="L88" s="21">
        <f>L67</f>
        <v>0</v>
      </c>
      <c r="M88" s="65" t="e">
        <f>L88/K88</f>
        <v>#DIV/0!</v>
      </c>
      <c r="N88" s="21">
        <f aca="true" t="shared" si="23" ref="N88:S88">N67</f>
        <v>0</v>
      </c>
      <c r="O88" s="21">
        <f t="shared" si="23"/>
        <v>0</v>
      </c>
      <c r="P88" s="21">
        <f t="shared" si="23"/>
        <v>0</v>
      </c>
      <c r="Q88" s="21">
        <f t="shared" si="23"/>
        <v>0</v>
      </c>
      <c r="R88" s="21">
        <f t="shared" si="23"/>
        <v>0</v>
      </c>
      <c r="S88" s="21">
        <f t="shared" si="23"/>
        <v>0</v>
      </c>
    </row>
    <row r="89" spans="1:19" ht="15.75">
      <c r="A89" s="55"/>
      <c r="B89" s="6"/>
      <c r="C89" s="56"/>
      <c r="D89" s="56"/>
      <c r="E89" s="56"/>
      <c r="F89" s="5"/>
      <c r="G89" s="5"/>
      <c r="H89" s="56"/>
      <c r="I89" s="5" t="s">
        <v>152</v>
      </c>
      <c r="J89" s="35">
        <f>SUM(J85:J88)</f>
        <v>101321</v>
      </c>
      <c r="K89" s="35">
        <f>SUM(K85:K88)</f>
        <v>101321</v>
      </c>
      <c r="L89" s="35">
        <f>SUM(L85:L88)</f>
        <v>11060.77</v>
      </c>
      <c r="M89" s="71">
        <f>L89/K89</f>
        <v>0.10916562213164102</v>
      </c>
      <c r="N89" s="35">
        <f aca="true" t="shared" si="24" ref="N89:S89">SUM(N85:N88)</f>
        <v>0</v>
      </c>
      <c r="O89" s="35">
        <f t="shared" si="24"/>
        <v>190730</v>
      </c>
      <c r="P89" s="35">
        <f t="shared" si="24"/>
        <v>230173</v>
      </c>
      <c r="Q89" s="35">
        <f t="shared" si="24"/>
        <v>-24390</v>
      </c>
      <c r="R89" s="35">
        <f t="shared" si="24"/>
        <v>205783</v>
      </c>
      <c r="S89" s="35">
        <f t="shared" si="24"/>
        <v>15520</v>
      </c>
    </row>
    <row r="90" spans="1:19" ht="15.75">
      <c r="A90" s="139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1"/>
      <c r="R90" s="8"/>
      <c r="S90" s="8"/>
    </row>
    <row r="91" spans="1:19" ht="15.75">
      <c r="A91" s="57"/>
      <c r="B91" s="58"/>
      <c r="C91" s="58"/>
      <c r="D91" s="58"/>
      <c r="E91" s="58"/>
      <c r="F91" s="58"/>
      <c r="G91" s="58"/>
      <c r="H91" s="58"/>
      <c r="I91" s="59" t="s">
        <v>167</v>
      </c>
      <c r="J91" s="60">
        <f>J83+J89</f>
        <v>590444</v>
      </c>
      <c r="K91" s="60">
        <f>K83+K89</f>
        <v>591769</v>
      </c>
      <c r="L91" s="68">
        <f>L83+L89</f>
        <v>409335.9700000001</v>
      </c>
      <c r="M91" s="70">
        <f>L91/K91</f>
        <v>0.6917158046467458</v>
      </c>
      <c r="N91" s="60">
        <f aca="true" t="shared" si="25" ref="N91:S91">N83+N89</f>
        <v>0</v>
      </c>
      <c r="O91" s="60">
        <f t="shared" si="25"/>
        <v>758713</v>
      </c>
      <c r="P91" s="60">
        <f t="shared" si="25"/>
        <v>788713</v>
      </c>
      <c r="Q91" s="60">
        <f t="shared" si="25"/>
        <v>-19590</v>
      </c>
      <c r="R91" s="60">
        <f t="shared" si="25"/>
        <v>769123</v>
      </c>
      <c r="S91" s="60">
        <f t="shared" si="25"/>
        <v>249613</v>
      </c>
    </row>
  </sheetData>
  <sheetProtection/>
  <mergeCells count="8">
    <mergeCell ref="A84:Q84"/>
    <mergeCell ref="A90:Q90"/>
    <mergeCell ref="A1:Q1"/>
    <mergeCell ref="A3:E3"/>
    <mergeCell ref="A69:Q69"/>
    <mergeCell ref="A74:Q74"/>
    <mergeCell ref="A13:Q13"/>
    <mergeCell ref="A44:Q44"/>
  </mergeCells>
  <printOptions/>
  <pageMargins left="0.62" right="0.28" top="0.54" bottom="0.3" header="0.36" footer="0.26"/>
  <pageSetup fitToHeight="2" fitToWidth="1" horizontalDpi="600" verticalDpi="600" orientation="portrait" paperSize="9" scale="58" r:id="rId1"/>
  <headerFooter alignWithMargins="0">
    <oddHeader>&amp;RPríjmy str. &amp;P z &amp;N</oddHeader>
  </headerFooter>
  <rowBreaks count="2" manualBreakCount="2">
    <brk id="44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debnarova</dc:creator>
  <cp:keywords/>
  <dc:description/>
  <cp:lastModifiedBy>Mária Brozsová</cp:lastModifiedBy>
  <cp:lastPrinted>2015-08-25T11:10:05Z</cp:lastPrinted>
  <dcterms:created xsi:type="dcterms:W3CDTF">2011-02-23T10:10:53Z</dcterms:created>
  <dcterms:modified xsi:type="dcterms:W3CDTF">2015-08-26T06:21:05Z</dcterms:modified>
  <cp:category/>
  <cp:version/>
  <cp:contentType/>
  <cp:contentStatus/>
</cp:coreProperties>
</file>