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90" windowWidth="17970" windowHeight="5355" activeTab="0"/>
  </bookViews>
  <sheets>
    <sheet name="príjmy-2015-návrh" sheetId="1" r:id="rId1"/>
  </sheets>
  <definedNames/>
  <calcPr fullCalcOnLoad="1"/>
</workbook>
</file>

<file path=xl/sharedStrings.xml><?xml version="1.0" encoding="utf-8"?>
<sst xmlns="http://schemas.openxmlformats.org/spreadsheetml/2006/main" count="645" uniqueCount="176">
  <si>
    <t>S6</t>
  </si>
  <si>
    <t>1</t>
  </si>
  <si>
    <t>003</t>
  </si>
  <si>
    <t>41</t>
  </si>
  <si>
    <t>2</t>
  </si>
  <si>
    <t>001</t>
  </si>
  <si>
    <t>Podiel na dani z nehnut.- z  pozemkov</t>
  </si>
  <si>
    <t>002</t>
  </si>
  <si>
    <t>Podiel na dani z nehnut. zo stavieb</t>
  </si>
  <si>
    <t>Podiel na dani z nehnut.- z bytov a NP</t>
  </si>
  <si>
    <t>3</t>
  </si>
  <si>
    <t>Za psa</t>
  </si>
  <si>
    <t>012</t>
  </si>
  <si>
    <t>Za užívanie verejného priestranstva</t>
  </si>
  <si>
    <t>013</t>
  </si>
  <si>
    <t>Podiel na poplatku za komunálny odpad</t>
  </si>
  <si>
    <t>Z prenajatých pozemkov</t>
  </si>
  <si>
    <t>150</t>
  </si>
  <si>
    <t>Príjmy z prenajatých pozemkov-hrob.miest</t>
  </si>
  <si>
    <t>Z prenajatých objektov - viacúčel. ihr.</t>
  </si>
  <si>
    <t>004</t>
  </si>
  <si>
    <t>Ostatné poplatky</t>
  </si>
  <si>
    <t>Ostatné poplatky - overovanie</t>
  </si>
  <si>
    <t>40</t>
  </si>
  <si>
    <t>Prijaté pokuty za porušenie predpisov</t>
  </si>
  <si>
    <t>4</t>
  </si>
  <si>
    <t>5</t>
  </si>
  <si>
    <t>Za jasle, materské školy a školské kluby detí</t>
  </si>
  <si>
    <t>16</t>
  </si>
  <si>
    <t>Za stravné lístky od zam.MÚ</t>
  </si>
  <si>
    <t>Za prebytočný hnuteľný majetok</t>
  </si>
  <si>
    <t>Príjem z predaja pozemkov-podiel-kapit.</t>
  </si>
  <si>
    <t>Úrok z vkladov</t>
  </si>
  <si>
    <t>Uroky z účtov finančného hospodárenia</t>
  </si>
  <si>
    <t>Uroky z termínovaných vkladov</t>
  </si>
  <si>
    <t>9</t>
  </si>
  <si>
    <t>Od fyzickej osoby</t>
  </si>
  <si>
    <t>006</t>
  </si>
  <si>
    <t>Z náhrad z poistného plnenia</t>
  </si>
  <si>
    <t>009</t>
  </si>
  <si>
    <t>Z odvodu-fin vysporiadanie</t>
  </si>
  <si>
    <t>Ostatné príjmy - z dobropisov</t>
  </si>
  <si>
    <t>027</t>
  </si>
  <si>
    <t>51</t>
  </si>
  <si>
    <t>52</t>
  </si>
  <si>
    <t>100</t>
  </si>
  <si>
    <t>Granty - Nadácia Jednota Coop</t>
  </si>
  <si>
    <t>213</t>
  </si>
  <si>
    <t>Granty - príspevky za kanal. prípojky</t>
  </si>
  <si>
    <t>111</t>
  </si>
  <si>
    <t>BT zo ŠR - Voľba prezidenta</t>
  </si>
  <si>
    <t>BT zo ŠR - ohlasovňa</t>
  </si>
  <si>
    <t>BT zo ŠR - životné prostredie</t>
  </si>
  <si>
    <t>1319</t>
  </si>
  <si>
    <t>Zostatok prostriedkov KT z r.2009</t>
  </si>
  <si>
    <t>Zostatok prostriedkov BT z r.2009</t>
  </si>
  <si>
    <t>46</t>
  </si>
  <si>
    <t>Bankové úvery dlhodobé</t>
  </si>
  <si>
    <t>Návrh
2013</t>
  </si>
  <si>
    <t>POLOŽKA</t>
  </si>
  <si>
    <t>zdroj</t>
  </si>
  <si>
    <t>Príjmy</t>
  </si>
  <si>
    <t>Upravený 2010</t>
  </si>
  <si>
    <t>Daňové príjmy spolu</t>
  </si>
  <si>
    <t>Podielové dane z príjmu FO a z majetku spolu</t>
  </si>
  <si>
    <t>Príjmy z vlastníctva majetku</t>
  </si>
  <si>
    <t>Za predaj výrobkov, tovarov a služieb</t>
  </si>
  <si>
    <t>Administratívne popl. a iné poplatky a platby</t>
  </si>
  <si>
    <t>Kapitálové príjmy spolu</t>
  </si>
  <si>
    <t>Prijaté úroky</t>
  </si>
  <si>
    <t>Iné nedaňové príjmy</t>
  </si>
  <si>
    <t>Nedaňové príjmy spolu</t>
  </si>
  <si>
    <t>Granty</t>
  </si>
  <si>
    <t>BT zo SR - predškoláci</t>
  </si>
  <si>
    <t>Transfery v rámci verejnej správy</t>
  </si>
  <si>
    <t>Bežné transfery spolu</t>
  </si>
  <si>
    <t>Kapitálové granty a transfery</t>
  </si>
  <si>
    <t>Granty a transfery</t>
  </si>
  <si>
    <t>Príjmy z ostatných  finančných operácií</t>
  </si>
  <si>
    <t>Finančné operácie</t>
  </si>
  <si>
    <t>Bežné príjmy spolu</t>
  </si>
  <si>
    <t>Príjmy z finančných operácií (mimo úverov)</t>
  </si>
  <si>
    <t>Prijaté úvery</t>
  </si>
  <si>
    <t>Príjmy celkom</t>
  </si>
  <si>
    <t xml:space="preserve">Platby za stravné </t>
  </si>
  <si>
    <t>Iné platby - rozbitý riad+cist.obrus</t>
  </si>
  <si>
    <t>BT zo ŠR - špeciálny stavebný úrad</t>
  </si>
  <si>
    <t>Z prenajatých budov, priestorov a objektov (ZS)</t>
  </si>
  <si>
    <t>Zostatok grantu z roku 2010 od Nadácie Jednota-bežný</t>
  </si>
  <si>
    <t>Schválený
2011</t>
  </si>
  <si>
    <t>Skutočnosť 2011-10</t>
  </si>
  <si>
    <t>Iné platby - DFS + sústredenie</t>
  </si>
  <si>
    <t>-</t>
  </si>
  <si>
    <t>% k UR</t>
  </si>
  <si>
    <t>2. úprava 2011</t>
  </si>
  <si>
    <t xml:space="preserve">Prevod podielu dane z príjmov fyzických osôb </t>
  </si>
  <si>
    <t>BT zo ŠR - Cyklotrasa Eurovelo 6</t>
  </si>
  <si>
    <t>KT zo ŠR - Cyklotrasa Eurovelo 6</t>
  </si>
  <si>
    <t>Kapitálové granty a transfery (vrátane zahraničných)</t>
  </si>
  <si>
    <t>KT zo ŠR - Ochrana pred vnútornými vodami</t>
  </si>
  <si>
    <t>skut
2012</t>
  </si>
  <si>
    <t>BT zo ŠR - komunikácie</t>
  </si>
  <si>
    <t>skut
2010</t>
  </si>
  <si>
    <t>skut
2011</t>
  </si>
  <si>
    <t>Granty-mimo Vs- na UŠ zóny býv.PD</t>
  </si>
  <si>
    <t>Z prenajatých budov, priestorov a obj-sála</t>
  </si>
  <si>
    <t>BT zo ŠR - na prev. 2010</t>
  </si>
  <si>
    <t>KT zo ŠR - Elektronizácia</t>
  </si>
  <si>
    <t>KT zo ŠR - Regenerácia verej.priestr.</t>
  </si>
  <si>
    <t>rozpočet
2012</t>
  </si>
  <si>
    <t>skut.
2013</t>
  </si>
  <si>
    <t>rozpočet
2013</t>
  </si>
  <si>
    <t>019</t>
  </si>
  <si>
    <t>BT zo ŠR - voľby do NR SR, VÚC</t>
  </si>
  <si>
    <t>BT zo SR - 5 % platy školstvo</t>
  </si>
  <si>
    <t>BT z VÚC</t>
  </si>
  <si>
    <t>skut.   2014</t>
  </si>
  <si>
    <t>Ostatné poplatky - ryb. lístky</t>
  </si>
  <si>
    <t>Ostatné poplatky - výrub</t>
  </si>
  <si>
    <t>Úrok z omeškania</t>
  </si>
  <si>
    <t>Z predaja pozemkov - vlastných</t>
  </si>
  <si>
    <t>Z refundácie - CO</t>
  </si>
  <si>
    <t xml:space="preserve">Iné platby - DFS </t>
  </si>
  <si>
    <t>Granty - finančný dar DFS</t>
  </si>
  <si>
    <t>Granty - finančný dar MŠ</t>
  </si>
  <si>
    <t>BT zo ŠR - Voľby do EP</t>
  </si>
  <si>
    <t>BT zo ŠR - stav. KSÚ</t>
  </si>
  <si>
    <t>008</t>
  </si>
  <si>
    <t>Zriaďovací poplatok za hrobové miesta</t>
  </si>
  <si>
    <t>Ostatné poplatky - potvrdenie o trvalom pobyte</t>
  </si>
  <si>
    <t>Ostatné poplatky - zápisné a knižnica</t>
  </si>
  <si>
    <t>Pokuty - za porušenie stavebného zákona</t>
  </si>
  <si>
    <t>Za predaj služieb - fotokópie, laminovanie</t>
  </si>
  <si>
    <t>Za predaj služieb - vystúpenie DFS</t>
  </si>
  <si>
    <t>Za predaj služieb - ostatné</t>
  </si>
  <si>
    <t>Za predaj služieb - reklama a propagácia</t>
  </si>
  <si>
    <t>BT zo ŠR - Voľby do samosprávy</t>
  </si>
  <si>
    <t>Granty - spolupráca pri výstavbe</t>
  </si>
  <si>
    <t>Zo združ. prostr. - kanal.príp.</t>
  </si>
  <si>
    <t>Ostatné poplatky - matrika - sobáše</t>
  </si>
  <si>
    <t>Ostatné poplatky - stavebné - spoločný SÚ</t>
  </si>
  <si>
    <t>Ostatné poplatky - stavebné - vlastný SÚ</t>
  </si>
  <si>
    <t>Príjmy z prenajatých pozemkov</t>
  </si>
  <si>
    <t>Ostatné poplatky - cintorín</t>
  </si>
  <si>
    <t>Ostatné poplatky - za ŽP</t>
  </si>
  <si>
    <t>Za služby spojené s nájmom hrobových miest</t>
  </si>
  <si>
    <t>Za predaj služieb - cintorín</t>
  </si>
  <si>
    <t>BT zo ŠR - Voľby do VÚC</t>
  </si>
  <si>
    <t>BT zo ŠR - EÚ</t>
  </si>
  <si>
    <t>KT z EÚ - Eurovelo 6</t>
  </si>
  <si>
    <t xml:space="preserve">BT zo ŠR - Voľby do NR   </t>
  </si>
  <si>
    <t>BT zo ŠR - sčítanie 2011</t>
  </si>
  <si>
    <t>Za predaj služieb - požiarno-asistenčné</t>
  </si>
  <si>
    <t>Iné platby - za pozičané obrusy, stoly..</t>
  </si>
  <si>
    <t>návrh
2014</t>
  </si>
  <si>
    <t>BT zo ŠR - referendum 2015</t>
  </si>
  <si>
    <r>
      <rPr>
        <b/>
        <sz val="10"/>
        <rFont val="Times New Roman"/>
        <family val="1"/>
      </rPr>
      <t>schválený</t>
    </r>
    <r>
      <rPr>
        <b/>
        <sz val="12"/>
        <rFont val="Times New Roman"/>
        <family val="1"/>
      </rPr>
      <t xml:space="preserve">
2015</t>
    </r>
  </si>
  <si>
    <t>návrh
2016</t>
  </si>
  <si>
    <t>návrh
2017</t>
  </si>
  <si>
    <t>Za predaj služieb - známky pre psov</t>
  </si>
  <si>
    <t>Číslo riadku</t>
  </si>
  <si>
    <t>1. zmena rozpočtu 2015</t>
  </si>
  <si>
    <t>Granty - Nadácia Pontis</t>
  </si>
  <si>
    <t>2. zmena rozpočtu 2015</t>
  </si>
  <si>
    <t>KT z BSK - rekonštrukcia umývarky   MŠ</t>
  </si>
  <si>
    <t>Finančné operácie - príjmy - rezervný fond</t>
  </si>
  <si>
    <t>040</t>
  </si>
  <si>
    <t>BT - mimo VS - finančný dar (795,- MDD)</t>
  </si>
  <si>
    <t>BT - mimo VS - finančný dar (1000,- DHZ)</t>
  </si>
  <si>
    <t>BT zo ŠR - matrika</t>
  </si>
  <si>
    <t>3. zmena rozpočtu 2015</t>
  </si>
  <si>
    <t>BT z Envirofondu na čierne skládky</t>
  </si>
  <si>
    <t>KT z BSK - chodníky ul. Na hrádzi</t>
  </si>
  <si>
    <t>KT z BSK - záhrady Ml. Čunovo</t>
  </si>
  <si>
    <t xml:space="preserve">Rekapitulácia návrhu rozpočtu príjmov na rok 2015 </t>
  </si>
  <si>
    <t>3. zmeny rozpočtu príjmov na rok 2015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</si>
</sst>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_-* #,##0.00\ [$€-1]_-;\-* #,##0.00\ [$€-1]_-;_-* &quot;-&quot;??\ [$€-1]_-;_-@_-"/>
    <numFmt numFmtId="177" formatCode="_-* #,##0\ _S_k_-;\-* #,##0\ _S_k_-;_-* &quot;-&quot;??\ _S_k_-;_-@_-"/>
    <numFmt numFmtId="178" formatCode="_-* #,##0.0\ _S_k_-;\-* #,##0.0\ _S_k_-;_-* &quot;-&quot;??\ _S_k_-;_-@_-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8" applyNumberFormat="0" applyAlignment="0" applyProtection="0"/>
    <xf numFmtId="0" fontId="43" fillId="24" borderId="8" applyNumberFormat="0" applyAlignment="0" applyProtection="0"/>
    <xf numFmtId="0" fontId="44" fillId="24" borderId="9" applyNumberFormat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32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7" fontId="2" fillId="0" borderId="0" xfId="37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3" fontId="2" fillId="0" borderId="16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16" xfId="0" applyNumberFormat="1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3" fontId="2" fillId="32" borderId="16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4" fontId="2" fillId="34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vertical="center"/>
    </xf>
    <xf numFmtId="4" fontId="2" fillId="0" borderId="16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9" xfId="0" applyNumberFormat="1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4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3" fontId="2" fillId="4" borderId="16" xfId="0" applyNumberFormat="1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0" borderId="0" xfId="37" applyNumberFormat="1" applyFont="1" applyAlignment="1">
      <alignment/>
    </xf>
    <xf numFmtId="0" fontId="5" fillId="0" borderId="11" xfId="0" applyFont="1" applyBorder="1" applyAlignment="1">
      <alignment/>
    </xf>
    <xf numFmtId="10" fontId="2" fillId="0" borderId="16" xfId="0" applyNumberFormat="1" applyFont="1" applyFill="1" applyBorder="1" applyAlignment="1">
      <alignment vertical="center"/>
    </xf>
    <xf numFmtId="4" fontId="2" fillId="33" borderId="16" xfId="0" applyNumberFormat="1" applyFont="1" applyFill="1" applyBorder="1" applyAlignment="1">
      <alignment/>
    </xf>
    <xf numFmtId="4" fontId="2" fillId="32" borderId="16" xfId="0" applyNumberFormat="1" applyFont="1" applyFill="1" applyBorder="1" applyAlignment="1">
      <alignment/>
    </xf>
    <xf numFmtId="4" fontId="2" fillId="4" borderId="16" xfId="0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 horizontal="center" vertical="center"/>
    </xf>
    <xf numFmtId="10" fontId="2" fillId="4" borderId="16" xfId="0" applyNumberFormat="1" applyFont="1" applyFill="1" applyBorder="1" applyAlignment="1">
      <alignment vertical="center"/>
    </xf>
    <xf numFmtId="10" fontId="2" fillId="34" borderId="16" xfId="0" applyNumberFormat="1" applyFont="1" applyFill="1" applyBorder="1" applyAlignment="1">
      <alignment vertical="center"/>
    </xf>
    <xf numFmtId="10" fontId="2" fillId="33" borderId="16" xfId="0" applyNumberFormat="1" applyFont="1" applyFill="1" applyBorder="1" applyAlignment="1">
      <alignment vertical="center"/>
    </xf>
    <xf numFmtId="10" fontId="2" fillId="32" borderId="16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32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37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3" fontId="3" fillId="0" borderId="16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16" xfId="0" applyNumberFormat="1" applyFont="1" applyBorder="1" applyAlignment="1">
      <alignment/>
    </xf>
    <xf numFmtId="10" fontId="3" fillId="0" borderId="16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9" fontId="2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" fontId="1" fillId="0" borderId="16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left" vertical="center"/>
    </xf>
    <xf numFmtId="3" fontId="1" fillId="36" borderId="16" xfId="0" applyNumberFormat="1" applyFont="1" applyFill="1" applyBorder="1" applyAlignment="1">
      <alignment/>
    </xf>
    <xf numFmtId="3" fontId="1" fillId="36" borderId="19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47" fillId="0" borderId="0" xfId="0" applyNumberFormat="1" applyFont="1" applyAlignment="1">
      <alignment/>
    </xf>
    <xf numFmtId="0" fontId="2" fillId="32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3"/>
  <sheetViews>
    <sheetView tabSelected="1" zoomScale="115" zoomScaleNormal="115" zoomScalePageLayoutView="0" workbookViewId="0" topLeftCell="A86">
      <selection activeCell="AB127" sqref="AB127"/>
    </sheetView>
  </sheetViews>
  <sheetFormatPr defaultColWidth="9.140625" defaultRowHeight="12.75"/>
  <cols>
    <col min="1" max="1" width="5.140625" style="8" customWidth="1"/>
    <col min="2" max="4" width="3.421875" style="8" customWidth="1"/>
    <col min="5" max="5" width="4.8515625" style="8" customWidth="1"/>
    <col min="6" max="6" width="4.28125" style="8" customWidth="1"/>
    <col min="7" max="7" width="3.140625" style="8" customWidth="1"/>
    <col min="8" max="8" width="3.421875" style="8" hidden="1" customWidth="1"/>
    <col min="9" max="9" width="6.00390625" style="8" customWidth="1"/>
    <col min="10" max="10" width="56.57421875" style="8" customWidth="1"/>
    <col min="11" max="12" width="9.421875" style="37" hidden="1" customWidth="1"/>
    <col min="13" max="13" width="11.28125" style="38" hidden="1" customWidth="1"/>
    <col min="14" max="14" width="10.28125" style="38" hidden="1" customWidth="1"/>
    <col min="15" max="15" width="8.421875" style="37" hidden="1" customWidth="1"/>
    <col min="16" max="18" width="9.421875" style="37" hidden="1" customWidth="1"/>
    <col min="19" max="19" width="9.28125" style="37" hidden="1" customWidth="1"/>
    <col min="20" max="20" width="0.13671875" style="37" hidden="1" customWidth="1"/>
    <col min="21" max="21" width="9.421875" style="37" customWidth="1"/>
    <col min="22" max="22" width="10.00390625" style="89" hidden="1" customWidth="1"/>
    <col min="23" max="23" width="9.28125" style="37" hidden="1" customWidth="1"/>
    <col min="24" max="24" width="10.140625" style="37" customWidth="1"/>
    <col min="25" max="28" width="9.421875" style="89" customWidth="1"/>
    <col min="29" max="29" width="9.421875" style="37" hidden="1" customWidth="1"/>
    <col min="30" max="30" width="9.140625" style="8" hidden="1" customWidth="1"/>
    <col min="31" max="31" width="14.57421875" style="8" hidden="1" customWidth="1"/>
    <col min="32" max="32" width="13.7109375" style="8" hidden="1" customWidth="1"/>
    <col min="33" max="33" width="9.140625" style="8" hidden="1" customWidth="1"/>
    <col min="34" max="16384" width="9.140625" style="8" customWidth="1"/>
  </cols>
  <sheetData>
    <row r="1" spans="2:30" ht="18.75">
      <c r="B1" s="129" t="s">
        <v>175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ht="16.5" customHeight="1">
      <c r="AB2" s="125"/>
    </row>
    <row r="3" spans="1:33" ht="45.75" customHeight="1">
      <c r="A3" s="112" t="s">
        <v>160</v>
      </c>
      <c r="B3" s="136" t="s">
        <v>59</v>
      </c>
      <c r="C3" s="136"/>
      <c r="D3" s="136"/>
      <c r="E3" s="136"/>
      <c r="F3" s="136"/>
      <c r="G3" s="20"/>
      <c r="H3" s="8" t="s">
        <v>0</v>
      </c>
      <c r="I3" s="16" t="s">
        <v>60</v>
      </c>
      <c r="J3" s="17" t="s">
        <v>61</v>
      </c>
      <c r="K3" s="18" t="s">
        <v>89</v>
      </c>
      <c r="L3" s="19" t="s">
        <v>62</v>
      </c>
      <c r="M3" s="19" t="s">
        <v>90</v>
      </c>
      <c r="N3" s="74" t="s">
        <v>93</v>
      </c>
      <c r="O3" s="18" t="s">
        <v>94</v>
      </c>
      <c r="P3" s="18" t="s">
        <v>102</v>
      </c>
      <c r="Q3" s="18" t="s">
        <v>103</v>
      </c>
      <c r="R3" s="18" t="s">
        <v>109</v>
      </c>
      <c r="S3" s="18" t="s">
        <v>100</v>
      </c>
      <c r="T3" s="18" t="s">
        <v>111</v>
      </c>
      <c r="U3" s="18" t="s">
        <v>110</v>
      </c>
      <c r="V3" s="81" t="s">
        <v>58</v>
      </c>
      <c r="W3" s="18" t="s">
        <v>154</v>
      </c>
      <c r="X3" s="18" t="s">
        <v>116</v>
      </c>
      <c r="Y3" s="81" t="s">
        <v>156</v>
      </c>
      <c r="Z3" s="117" t="s">
        <v>161</v>
      </c>
      <c r="AA3" s="117" t="s">
        <v>163</v>
      </c>
      <c r="AB3" s="117" t="s">
        <v>170</v>
      </c>
      <c r="AC3" s="18" t="s">
        <v>157</v>
      </c>
      <c r="AG3" s="18" t="s">
        <v>158</v>
      </c>
    </row>
    <row r="4" spans="1:33" ht="15.75">
      <c r="A4" s="113">
        <v>1</v>
      </c>
      <c r="B4" s="20" t="s">
        <v>1</v>
      </c>
      <c r="C4" s="12" t="s">
        <v>1</v>
      </c>
      <c r="D4" s="12" t="s">
        <v>1</v>
      </c>
      <c r="E4" s="12" t="s">
        <v>2</v>
      </c>
      <c r="F4" s="12"/>
      <c r="G4" s="12"/>
      <c r="H4" s="12"/>
      <c r="I4" s="12" t="s">
        <v>3</v>
      </c>
      <c r="J4" s="12" t="s">
        <v>95</v>
      </c>
      <c r="K4" s="21">
        <f>450668-K5-K6-K7</f>
        <v>318538</v>
      </c>
      <c r="L4" s="21">
        <v>313113</v>
      </c>
      <c r="M4" s="22">
        <v>228261</v>
      </c>
      <c r="N4" s="65">
        <f aca="true" t="shared" si="0" ref="N4:N12">M4/L4</f>
        <v>0.7290051834321795</v>
      </c>
      <c r="O4" s="21">
        <v>-10000</v>
      </c>
      <c r="P4" s="21">
        <v>308034</v>
      </c>
      <c r="Q4" s="21">
        <v>298199</v>
      </c>
      <c r="R4" s="21">
        <v>328200</v>
      </c>
      <c r="S4" s="21">
        <v>298600</v>
      </c>
      <c r="T4" s="21">
        <v>285000</v>
      </c>
      <c r="U4" s="21">
        <v>294024</v>
      </c>
      <c r="V4" s="82">
        <v>298600</v>
      </c>
      <c r="W4" s="21">
        <f>296576+12428</f>
        <v>309004</v>
      </c>
      <c r="X4" s="21">
        <v>316966</v>
      </c>
      <c r="Y4" s="82">
        <v>310000</v>
      </c>
      <c r="Z4" s="82">
        <v>316000</v>
      </c>
      <c r="AA4" s="82">
        <v>316000</v>
      </c>
      <c r="AB4" s="82">
        <v>316000</v>
      </c>
      <c r="AC4" s="21">
        <f>Y4</f>
        <v>310000</v>
      </c>
      <c r="AE4" s="8">
        <f>43623529*0.29/100</f>
        <v>126508.23409999999</v>
      </c>
      <c r="AF4" s="8">
        <f>43623529*0.27/100</f>
        <v>117783.5283</v>
      </c>
      <c r="AG4" s="21">
        <f>Y4</f>
        <v>310000</v>
      </c>
    </row>
    <row r="5" spans="1:33" ht="15.75">
      <c r="A5" s="113">
        <v>2</v>
      </c>
      <c r="B5" s="20" t="s">
        <v>1</v>
      </c>
      <c r="C5" s="12" t="s">
        <v>4</v>
      </c>
      <c r="D5" s="12" t="s">
        <v>1</v>
      </c>
      <c r="E5" s="12" t="s">
        <v>5</v>
      </c>
      <c r="F5" s="12"/>
      <c r="G5" s="12"/>
      <c r="H5" s="12"/>
      <c r="I5" s="12" t="s">
        <v>3</v>
      </c>
      <c r="J5" s="12" t="s">
        <v>6</v>
      </c>
      <c r="K5" s="21">
        <v>6000</v>
      </c>
      <c r="L5" s="21">
        <v>6000</v>
      </c>
      <c r="M5" s="22">
        <v>14428</v>
      </c>
      <c r="N5" s="65">
        <f t="shared" si="0"/>
        <v>2.4046666666666665</v>
      </c>
      <c r="O5" s="21">
        <v>9000</v>
      </c>
      <c r="P5" s="21">
        <v>5919</v>
      </c>
      <c r="Q5" s="21">
        <v>19589</v>
      </c>
      <c r="R5" s="21">
        <v>19400</v>
      </c>
      <c r="S5" s="21">
        <v>20500</v>
      </c>
      <c r="T5" s="21">
        <v>20500</v>
      </c>
      <c r="U5" s="21">
        <v>21025</v>
      </c>
      <c r="V5" s="82">
        <v>20500</v>
      </c>
      <c r="W5" s="21">
        <v>21027</v>
      </c>
      <c r="X5" s="21">
        <v>23473</v>
      </c>
      <c r="Y5" s="82">
        <v>23000</v>
      </c>
      <c r="Z5" s="82">
        <v>23000</v>
      </c>
      <c r="AA5" s="82">
        <v>23000</v>
      </c>
      <c r="AB5" s="82">
        <v>23000</v>
      </c>
      <c r="AC5" s="21">
        <f>Y5</f>
        <v>23000</v>
      </c>
      <c r="AE5" s="8">
        <f>297619*4/7</f>
        <v>170068</v>
      </c>
      <c r="AG5" s="21">
        <f>Y5</f>
        <v>23000</v>
      </c>
    </row>
    <row r="6" spans="1:33" ht="15.75">
      <c r="A6" s="113">
        <v>3</v>
      </c>
      <c r="B6" s="20" t="s">
        <v>1</v>
      </c>
      <c r="C6" s="12" t="s">
        <v>4</v>
      </c>
      <c r="D6" s="12" t="s">
        <v>1</v>
      </c>
      <c r="E6" s="12" t="s">
        <v>7</v>
      </c>
      <c r="F6" s="12"/>
      <c r="G6" s="12"/>
      <c r="H6" s="12"/>
      <c r="I6" s="12" t="s">
        <v>3</v>
      </c>
      <c r="J6" s="12" t="s">
        <v>8</v>
      </c>
      <c r="K6" s="21">
        <v>125000</v>
      </c>
      <c r="L6" s="21">
        <v>125000</v>
      </c>
      <c r="M6" s="22">
        <v>84181</v>
      </c>
      <c r="N6" s="65">
        <f t="shared" si="0"/>
        <v>0.673448</v>
      </c>
      <c r="O6" s="21">
        <v>-25000</v>
      </c>
      <c r="P6" s="21">
        <v>125834</v>
      </c>
      <c r="Q6" s="21">
        <v>127567</v>
      </c>
      <c r="R6" s="21">
        <v>126600</v>
      </c>
      <c r="S6" s="21">
        <v>147690</v>
      </c>
      <c r="T6" s="21">
        <v>147690</v>
      </c>
      <c r="U6" s="21">
        <v>146331</v>
      </c>
      <c r="V6" s="82">
        <v>147690</v>
      </c>
      <c r="W6" s="21">
        <v>146000</v>
      </c>
      <c r="X6" s="21">
        <v>152850</v>
      </c>
      <c r="Y6" s="82">
        <v>150000</v>
      </c>
      <c r="Z6" s="82">
        <v>150000</v>
      </c>
      <c r="AA6" s="82">
        <v>150000</v>
      </c>
      <c r="AB6" s="82">
        <v>150000</v>
      </c>
      <c r="AC6" s="21">
        <f>Y6</f>
        <v>150000</v>
      </c>
      <c r="AE6" s="8">
        <f>SUM(AE4:AE5)</f>
        <v>296576.2341</v>
      </c>
      <c r="AF6" s="37">
        <f>U4-W4</f>
        <v>-14980</v>
      </c>
      <c r="AG6" s="21">
        <f>Y6</f>
        <v>150000</v>
      </c>
    </row>
    <row r="7" spans="1:33" ht="15.75">
      <c r="A7" s="113">
        <v>4</v>
      </c>
      <c r="B7" s="20" t="s">
        <v>1</v>
      </c>
      <c r="C7" s="12" t="s">
        <v>4</v>
      </c>
      <c r="D7" s="12" t="s">
        <v>1</v>
      </c>
      <c r="E7" s="12" t="s">
        <v>2</v>
      </c>
      <c r="F7" s="12"/>
      <c r="G7" s="12"/>
      <c r="H7" s="12"/>
      <c r="I7" s="12" t="s">
        <v>3</v>
      </c>
      <c r="J7" s="12" t="s">
        <v>9</v>
      </c>
      <c r="K7" s="21">
        <v>1130</v>
      </c>
      <c r="L7" s="21">
        <v>1130</v>
      </c>
      <c r="M7" s="22">
        <v>15826</v>
      </c>
      <c r="N7" s="65">
        <f t="shared" si="0"/>
        <v>14.005309734513274</v>
      </c>
      <c r="O7" s="21">
        <v>15000</v>
      </c>
      <c r="P7" s="21">
        <v>1129</v>
      </c>
      <c r="Q7" s="21">
        <v>16783</v>
      </c>
      <c r="R7" s="21">
        <v>16700</v>
      </c>
      <c r="S7" s="21">
        <v>19405</v>
      </c>
      <c r="T7" s="21">
        <v>19405</v>
      </c>
      <c r="U7" s="21">
        <v>20683</v>
      </c>
      <c r="V7" s="82">
        <v>19405</v>
      </c>
      <c r="W7" s="21">
        <v>20600</v>
      </c>
      <c r="X7" s="21">
        <v>21379</v>
      </c>
      <c r="Y7" s="82">
        <v>20000</v>
      </c>
      <c r="Z7" s="82">
        <v>20000</v>
      </c>
      <c r="AA7" s="82">
        <v>20000</v>
      </c>
      <c r="AB7" s="82">
        <v>20512</v>
      </c>
      <c r="AC7" s="21">
        <f>Y7</f>
        <v>20000</v>
      </c>
      <c r="AG7" s="21">
        <f>Y7</f>
        <v>20000</v>
      </c>
    </row>
    <row r="8" spans="1:33" s="96" customFormat="1" ht="15.75">
      <c r="A8" s="113">
        <v>5</v>
      </c>
      <c r="B8" s="92"/>
      <c r="C8" s="23"/>
      <c r="D8" s="23"/>
      <c r="E8" s="23"/>
      <c r="F8" s="23"/>
      <c r="G8" s="23"/>
      <c r="H8" s="23"/>
      <c r="I8" s="23"/>
      <c r="J8" s="23" t="s">
        <v>64</v>
      </c>
      <c r="K8" s="93">
        <f>SUM(K4:K7)</f>
        <v>450668</v>
      </c>
      <c r="L8" s="93">
        <f>SUM(L4:L7)</f>
        <v>445243</v>
      </c>
      <c r="M8" s="94">
        <f>SUM(M4:M7)</f>
        <v>342696</v>
      </c>
      <c r="N8" s="98">
        <f t="shared" si="0"/>
        <v>0.7696830719404909</v>
      </c>
      <c r="O8" s="93">
        <f aca="true" t="shared" si="1" ref="O8:AC8">SUM(O4:O7)</f>
        <v>-11000</v>
      </c>
      <c r="P8" s="93">
        <f t="shared" si="1"/>
        <v>440916</v>
      </c>
      <c r="Q8" s="93">
        <f>SUM(Q4:Q7)</f>
        <v>462138</v>
      </c>
      <c r="R8" s="93">
        <f t="shared" si="1"/>
        <v>490900</v>
      </c>
      <c r="S8" s="93">
        <f t="shared" si="1"/>
        <v>486195</v>
      </c>
      <c r="T8" s="93">
        <f t="shared" si="1"/>
        <v>472595</v>
      </c>
      <c r="U8" s="93">
        <f t="shared" si="1"/>
        <v>482063</v>
      </c>
      <c r="V8" s="95">
        <f t="shared" si="1"/>
        <v>486195</v>
      </c>
      <c r="W8" s="93">
        <f t="shared" si="1"/>
        <v>496631</v>
      </c>
      <c r="X8" s="93">
        <f t="shared" si="1"/>
        <v>514668</v>
      </c>
      <c r="Y8" s="95">
        <f t="shared" si="1"/>
        <v>503000</v>
      </c>
      <c r="Z8" s="95">
        <f>SUM(Z4:Z7)</f>
        <v>509000</v>
      </c>
      <c r="AA8" s="95">
        <f>SUM(AA4:AA7)</f>
        <v>509000</v>
      </c>
      <c r="AB8" s="95">
        <f>SUM(AB4:AB7)</f>
        <v>509512</v>
      </c>
      <c r="AC8" s="93">
        <f t="shared" si="1"/>
        <v>503000</v>
      </c>
      <c r="AE8" s="96">
        <f>2083336/7</f>
        <v>297619.4285714286</v>
      </c>
      <c r="AG8" s="93">
        <f>SUM(AG4:AG7)</f>
        <v>503000</v>
      </c>
    </row>
    <row r="9" spans="1:33" ht="15.75">
      <c r="A9" s="113">
        <v>6</v>
      </c>
      <c r="B9" s="20" t="s">
        <v>1</v>
      </c>
      <c r="C9" s="12" t="s">
        <v>10</v>
      </c>
      <c r="D9" s="12" t="s">
        <v>10</v>
      </c>
      <c r="E9" s="12" t="s">
        <v>5</v>
      </c>
      <c r="F9" s="12"/>
      <c r="G9" s="12"/>
      <c r="H9" s="12"/>
      <c r="I9" s="12" t="s">
        <v>3</v>
      </c>
      <c r="J9" s="12" t="s">
        <v>11</v>
      </c>
      <c r="K9" s="21">
        <v>2000</v>
      </c>
      <c r="L9" s="21">
        <v>2000</v>
      </c>
      <c r="M9" s="22">
        <v>1976.84</v>
      </c>
      <c r="N9" s="65">
        <f t="shared" si="0"/>
        <v>0.98842</v>
      </c>
      <c r="O9" s="21"/>
      <c r="P9" s="21">
        <v>2378.24</v>
      </c>
      <c r="Q9" s="21">
        <v>1976.67</v>
      </c>
      <c r="R9" s="21">
        <v>2560</v>
      </c>
      <c r="S9" s="21">
        <v>2627.3</v>
      </c>
      <c r="T9" s="21">
        <v>2644</v>
      </c>
      <c r="U9" s="21">
        <v>2644.9</v>
      </c>
      <c r="V9" s="82">
        <v>2560</v>
      </c>
      <c r="W9" s="21">
        <v>2600</v>
      </c>
      <c r="X9" s="21">
        <v>2673.69</v>
      </c>
      <c r="Y9" s="82">
        <v>2600</v>
      </c>
      <c r="Z9" s="82">
        <v>2600</v>
      </c>
      <c r="AA9" s="82">
        <v>2600</v>
      </c>
      <c r="AB9" s="82">
        <v>2600</v>
      </c>
      <c r="AC9" s="21">
        <f>Y9</f>
        <v>2600</v>
      </c>
      <c r="AG9" s="21">
        <f>Y9</f>
        <v>2600</v>
      </c>
    </row>
    <row r="10" spans="1:33" ht="15.75">
      <c r="A10" s="113">
        <v>7</v>
      </c>
      <c r="B10" s="20" t="s">
        <v>1</v>
      </c>
      <c r="C10" s="12" t="s">
        <v>10</v>
      </c>
      <c r="D10" s="12" t="s">
        <v>10</v>
      </c>
      <c r="E10" s="12" t="s">
        <v>12</v>
      </c>
      <c r="F10" s="12"/>
      <c r="G10" s="12"/>
      <c r="H10" s="12"/>
      <c r="I10" s="12" t="s">
        <v>3</v>
      </c>
      <c r="J10" s="12" t="s">
        <v>13</v>
      </c>
      <c r="K10" s="21">
        <v>3000</v>
      </c>
      <c r="L10" s="21">
        <v>3000</v>
      </c>
      <c r="M10" s="22">
        <v>1065.78</v>
      </c>
      <c r="N10" s="65">
        <f t="shared" si="0"/>
        <v>0.35525999999999996</v>
      </c>
      <c r="O10" s="21">
        <v>-1600</v>
      </c>
      <c r="P10" s="21">
        <v>7283.73</v>
      </c>
      <c r="Q10" s="21">
        <v>4872.38</v>
      </c>
      <c r="R10" s="21">
        <v>7800</v>
      </c>
      <c r="S10" s="21">
        <v>24369.8</v>
      </c>
      <c r="T10" s="21">
        <v>700</v>
      </c>
      <c r="U10" s="21">
        <v>1355.2</v>
      </c>
      <c r="V10" s="82">
        <v>3000</v>
      </c>
      <c r="W10" s="21">
        <v>1000</v>
      </c>
      <c r="X10" s="21">
        <v>7952.6</v>
      </c>
      <c r="Y10" s="82">
        <v>2000</v>
      </c>
      <c r="Z10" s="82">
        <v>2000</v>
      </c>
      <c r="AA10" s="82">
        <v>2000</v>
      </c>
      <c r="AB10" s="82">
        <v>4626</v>
      </c>
      <c r="AC10" s="21">
        <f>Y10</f>
        <v>2000</v>
      </c>
      <c r="AE10" s="8">
        <f>132327533*32/100</f>
        <v>42344810.56</v>
      </c>
      <c r="AG10" s="21">
        <f>Y10</f>
        <v>2000</v>
      </c>
    </row>
    <row r="11" spans="1:33" ht="15.75">
      <c r="A11" s="113">
        <v>8</v>
      </c>
      <c r="B11" s="20" t="s">
        <v>1</v>
      </c>
      <c r="C11" s="12" t="s">
        <v>10</v>
      </c>
      <c r="D11" s="12" t="s">
        <v>10</v>
      </c>
      <c r="E11" s="12" t="s">
        <v>14</v>
      </c>
      <c r="F11" s="12"/>
      <c r="G11" s="12"/>
      <c r="H11" s="12"/>
      <c r="I11" s="12" t="s">
        <v>3</v>
      </c>
      <c r="J11" s="12" t="s">
        <v>15</v>
      </c>
      <c r="K11" s="21">
        <v>6000</v>
      </c>
      <c r="L11" s="21">
        <v>6000</v>
      </c>
      <c r="M11" s="22">
        <v>4200</v>
      </c>
      <c r="N11" s="65">
        <f t="shared" si="0"/>
        <v>0.7</v>
      </c>
      <c r="O11" s="21">
        <v>-1000</v>
      </c>
      <c r="P11" s="21">
        <v>6604.02</v>
      </c>
      <c r="Q11" s="21">
        <v>6728</v>
      </c>
      <c r="R11" s="21">
        <v>6000</v>
      </c>
      <c r="S11" s="21">
        <v>6673</v>
      </c>
      <c r="T11" s="21">
        <v>6500</v>
      </c>
      <c r="U11" s="21">
        <v>7146</v>
      </c>
      <c r="V11" s="82">
        <v>6500</v>
      </c>
      <c r="W11" s="21">
        <v>6500</v>
      </c>
      <c r="X11" s="21">
        <v>7354</v>
      </c>
      <c r="Y11" s="82">
        <v>7100</v>
      </c>
      <c r="Z11" s="82">
        <v>7100</v>
      </c>
      <c r="AA11" s="82">
        <v>7100</v>
      </c>
      <c r="AB11" s="82">
        <v>7100</v>
      </c>
      <c r="AC11" s="21">
        <f>Y11</f>
        <v>7100</v>
      </c>
      <c r="AE11" s="8">
        <f>AE10*0.29/100</f>
        <v>122799.950624</v>
      </c>
      <c r="AG11" s="21">
        <f>Y11</f>
        <v>7100</v>
      </c>
    </row>
    <row r="12" spans="1:33" ht="15.75">
      <c r="A12" s="114">
        <v>9</v>
      </c>
      <c r="B12" s="24" t="s">
        <v>1</v>
      </c>
      <c r="C12" s="25"/>
      <c r="D12" s="25"/>
      <c r="E12" s="25"/>
      <c r="F12" s="25"/>
      <c r="G12" s="25"/>
      <c r="H12" s="25"/>
      <c r="I12" s="25"/>
      <c r="J12" s="3" t="s">
        <v>63</v>
      </c>
      <c r="K12" s="26">
        <f>SUM(K8:K11)</f>
        <v>461668</v>
      </c>
      <c r="L12" s="26">
        <f>SUM(L8:L11)</f>
        <v>456243</v>
      </c>
      <c r="M12" s="66">
        <f>SUM(M8:M11)</f>
        <v>349938.62000000005</v>
      </c>
      <c r="N12" s="72">
        <f t="shared" si="0"/>
        <v>0.7670005238436536</v>
      </c>
      <c r="O12" s="26">
        <f aca="true" t="shared" si="2" ref="O12:AC12">SUM(O8:O11)</f>
        <v>-13600</v>
      </c>
      <c r="P12" s="26">
        <f t="shared" si="2"/>
        <v>457181.99</v>
      </c>
      <c r="Q12" s="26">
        <f>SUM(Q8:Q11)</f>
        <v>475715.05</v>
      </c>
      <c r="R12" s="26">
        <f t="shared" si="2"/>
        <v>507260</v>
      </c>
      <c r="S12" s="26">
        <f>SUM(S8:S11)</f>
        <v>519865.1</v>
      </c>
      <c r="T12" s="26">
        <f t="shared" si="2"/>
        <v>482439</v>
      </c>
      <c r="U12" s="26">
        <f t="shared" si="2"/>
        <v>493209.10000000003</v>
      </c>
      <c r="V12" s="83">
        <f t="shared" si="2"/>
        <v>498255</v>
      </c>
      <c r="W12" s="26">
        <f>SUM(W8:W11)</f>
        <v>506731</v>
      </c>
      <c r="X12" s="26">
        <f t="shared" si="2"/>
        <v>532648.29</v>
      </c>
      <c r="Y12" s="83">
        <f t="shared" si="2"/>
        <v>514700</v>
      </c>
      <c r="Z12" s="83">
        <f>SUM(Z8:Z11)</f>
        <v>520700</v>
      </c>
      <c r="AA12" s="83">
        <f>SUM(AA8:AA11)</f>
        <v>520700</v>
      </c>
      <c r="AB12" s="83">
        <f>SUM(AB8:AB11)</f>
        <v>523838</v>
      </c>
      <c r="AC12" s="26">
        <f t="shared" si="2"/>
        <v>514700</v>
      </c>
      <c r="AG12" s="26">
        <f>SUM(AG8:AG11)</f>
        <v>514700</v>
      </c>
    </row>
    <row r="13" spans="1:32" s="28" customFormat="1" ht="15.75">
      <c r="A13" s="113">
        <v>10</v>
      </c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9"/>
      <c r="Y13" s="100"/>
      <c r="Z13" s="100"/>
      <c r="AA13" s="100"/>
      <c r="AB13" s="100"/>
      <c r="AF13" s="28">
        <v>80646</v>
      </c>
    </row>
    <row r="14" spans="1:33" ht="15.75">
      <c r="A14" s="113">
        <v>11</v>
      </c>
      <c r="B14" s="20" t="s">
        <v>4</v>
      </c>
      <c r="C14" s="12" t="s">
        <v>1</v>
      </c>
      <c r="D14" s="12" t="s">
        <v>4</v>
      </c>
      <c r="E14" s="12" t="s">
        <v>7</v>
      </c>
      <c r="F14" s="12"/>
      <c r="G14" s="12"/>
      <c r="H14" s="12"/>
      <c r="I14" s="12" t="s">
        <v>3</v>
      </c>
      <c r="J14" s="12" t="s">
        <v>16</v>
      </c>
      <c r="K14" s="21">
        <v>3000</v>
      </c>
      <c r="L14" s="21">
        <v>5500</v>
      </c>
      <c r="M14" s="22">
        <v>6221.04</v>
      </c>
      <c r="N14" s="65">
        <f aca="true" t="shared" si="3" ref="N14:N21">M14/L14</f>
        <v>1.1310981818181818</v>
      </c>
      <c r="O14" s="21">
        <v>2000</v>
      </c>
      <c r="P14" s="21">
        <v>3780.35</v>
      </c>
      <c r="Q14" s="21">
        <v>7320.54</v>
      </c>
      <c r="R14" s="21">
        <v>3500</v>
      </c>
      <c r="S14" s="21">
        <v>10985.8</v>
      </c>
      <c r="T14" s="21">
        <f>5300+300</f>
        <v>5600</v>
      </c>
      <c r="U14" s="21">
        <v>6750.43</v>
      </c>
      <c r="V14" s="82">
        <v>7000</v>
      </c>
      <c r="W14" s="21">
        <v>3500</v>
      </c>
      <c r="X14" s="21">
        <v>6839.09</v>
      </c>
      <c r="Y14" s="82">
        <v>6000</v>
      </c>
      <c r="Z14" s="82">
        <v>6000</v>
      </c>
      <c r="AA14" s="82">
        <v>6000</v>
      </c>
      <c r="AB14" s="82">
        <v>6000</v>
      </c>
      <c r="AC14" s="21">
        <f>Y14</f>
        <v>6000</v>
      </c>
      <c r="AF14" s="8">
        <f>297619*3/7</f>
        <v>127551</v>
      </c>
      <c r="AG14" s="21">
        <f>Y14</f>
        <v>6000</v>
      </c>
    </row>
    <row r="15" spans="1:33" ht="15.75">
      <c r="A15" s="113">
        <v>12</v>
      </c>
      <c r="B15" s="20" t="s">
        <v>4</v>
      </c>
      <c r="C15" s="12" t="s">
        <v>1</v>
      </c>
      <c r="D15" s="12" t="s">
        <v>4</v>
      </c>
      <c r="E15" s="12" t="s">
        <v>7</v>
      </c>
      <c r="F15" s="12" t="s">
        <v>17</v>
      </c>
      <c r="G15" s="12"/>
      <c r="H15" s="12"/>
      <c r="I15" s="12" t="s">
        <v>3</v>
      </c>
      <c r="J15" s="12" t="s">
        <v>18</v>
      </c>
      <c r="K15" s="21">
        <v>1400</v>
      </c>
      <c r="L15" s="21">
        <v>1400</v>
      </c>
      <c r="M15" s="22">
        <v>778.36</v>
      </c>
      <c r="N15" s="65">
        <f t="shared" si="3"/>
        <v>0.5559714285714286</v>
      </c>
      <c r="O15" s="21">
        <v>-600</v>
      </c>
      <c r="P15" s="21">
        <v>2562.5</v>
      </c>
      <c r="Q15" s="21">
        <v>789.45</v>
      </c>
      <c r="R15" s="21">
        <v>0</v>
      </c>
      <c r="S15" s="21">
        <v>887.66</v>
      </c>
      <c r="T15" s="21">
        <v>30</v>
      </c>
      <c r="U15" s="21">
        <v>16.69</v>
      </c>
      <c r="V15" s="82">
        <v>30</v>
      </c>
      <c r="W15" s="21">
        <v>20</v>
      </c>
      <c r="X15" s="21">
        <v>18.82</v>
      </c>
      <c r="Y15" s="82">
        <v>15</v>
      </c>
      <c r="Z15" s="82">
        <v>15</v>
      </c>
      <c r="AA15" s="82">
        <v>15</v>
      </c>
      <c r="AB15" s="82">
        <v>28</v>
      </c>
      <c r="AC15" s="21">
        <f>Y15</f>
        <v>15</v>
      </c>
      <c r="AE15" s="37">
        <f>SUM(U5:U7)</f>
        <v>188039</v>
      </c>
      <c r="AF15" s="8">
        <f>SUM(AF13:AF14)</f>
        <v>208197</v>
      </c>
      <c r="AG15" s="21">
        <f>Y15</f>
        <v>15</v>
      </c>
    </row>
    <row r="16" spans="1:33" ht="15.75">
      <c r="A16" s="113">
        <v>13</v>
      </c>
      <c r="B16" s="20" t="s">
        <v>4</v>
      </c>
      <c r="C16" s="12" t="s">
        <v>1</v>
      </c>
      <c r="D16" s="12" t="s">
        <v>4</v>
      </c>
      <c r="E16" s="12" t="s">
        <v>7</v>
      </c>
      <c r="F16" s="12">
        <v>220</v>
      </c>
      <c r="G16" s="12"/>
      <c r="H16" s="12"/>
      <c r="I16" s="12" t="s">
        <v>3</v>
      </c>
      <c r="J16" s="12" t="s">
        <v>142</v>
      </c>
      <c r="K16" s="21"/>
      <c r="L16" s="21"/>
      <c r="M16" s="22"/>
      <c r="N16" s="65"/>
      <c r="O16" s="21"/>
      <c r="P16" s="21"/>
      <c r="Q16" s="21">
        <v>400</v>
      </c>
      <c r="R16" s="21"/>
      <c r="S16" s="21"/>
      <c r="T16" s="21"/>
      <c r="U16" s="21">
        <v>800</v>
      </c>
      <c r="V16" s="82"/>
      <c r="W16" s="21"/>
      <c r="X16" s="21"/>
      <c r="Y16" s="82">
        <v>0</v>
      </c>
      <c r="Z16" s="82">
        <v>0</v>
      </c>
      <c r="AA16" s="82">
        <v>0</v>
      </c>
      <c r="AB16" s="82">
        <v>0</v>
      </c>
      <c r="AC16" s="21"/>
      <c r="AE16" s="37"/>
      <c r="AG16" s="21"/>
    </row>
    <row r="17" spans="1:33" ht="15.75">
      <c r="A17" s="113">
        <v>14</v>
      </c>
      <c r="B17" s="20" t="s">
        <v>4</v>
      </c>
      <c r="C17" s="12" t="s">
        <v>1</v>
      </c>
      <c r="D17" s="12" t="s">
        <v>4</v>
      </c>
      <c r="E17" s="12" t="s">
        <v>2</v>
      </c>
      <c r="F17" s="12"/>
      <c r="G17" s="12"/>
      <c r="H17" s="12"/>
      <c r="I17" s="12" t="s">
        <v>3</v>
      </c>
      <c r="J17" s="12" t="s">
        <v>87</v>
      </c>
      <c r="K17" s="21">
        <v>0</v>
      </c>
      <c r="L17" s="21"/>
      <c r="M17" s="22"/>
      <c r="N17" s="65" t="e">
        <f t="shared" si="3"/>
        <v>#DIV/0!</v>
      </c>
      <c r="O17" s="21"/>
      <c r="P17" s="21">
        <v>247</v>
      </c>
      <c r="Q17" s="21"/>
      <c r="R17" s="21">
        <v>0</v>
      </c>
      <c r="S17" s="21"/>
      <c r="T17" s="21"/>
      <c r="U17" s="21"/>
      <c r="V17" s="82">
        <v>0</v>
      </c>
      <c r="W17" s="21">
        <v>0</v>
      </c>
      <c r="X17" s="21">
        <v>573</v>
      </c>
      <c r="Y17" s="82">
        <v>0</v>
      </c>
      <c r="Z17" s="82">
        <v>0</v>
      </c>
      <c r="AA17" s="82">
        <v>0</v>
      </c>
      <c r="AB17" s="82">
        <v>0</v>
      </c>
      <c r="AC17" s="21">
        <f>Y17</f>
        <v>0</v>
      </c>
      <c r="AG17" s="21">
        <f>Y17</f>
        <v>0</v>
      </c>
    </row>
    <row r="18" spans="1:33" ht="15.75">
      <c r="A18" s="113">
        <v>15</v>
      </c>
      <c r="B18" s="20" t="s">
        <v>4</v>
      </c>
      <c r="C18" s="12" t="s">
        <v>1</v>
      </c>
      <c r="D18" s="12" t="s">
        <v>4</v>
      </c>
      <c r="E18" s="12" t="s">
        <v>2</v>
      </c>
      <c r="F18" s="12" t="s">
        <v>1</v>
      </c>
      <c r="G18" s="12"/>
      <c r="H18" s="12"/>
      <c r="I18" s="12" t="s">
        <v>3</v>
      </c>
      <c r="J18" s="12" t="s">
        <v>105</v>
      </c>
      <c r="K18" s="21">
        <v>2800</v>
      </c>
      <c r="L18" s="21">
        <v>2800</v>
      </c>
      <c r="M18" s="22">
        <v>2692.5</v>
      </c>
      <c r="N18" s="65">
        <f t="shared" si="3"/>
        <v>0.9616071428571429</v>
      </c>
      <c r="O18" s="21"/>
      <c r="P18" s="21">
        <v>4700</v>
      </c>
      <c r="Q18" s="21">
        <v>3442.5</v>
      </c>
      <c r="R18" s="21">
        <v>2300</v>
      </c>
      <c r="S18" s="21">
        <v>4314</v>
      </c>
      <c r="T18" s="21">
        <v>2300</v>
      </c>
      <c r="U18" s="21">
        <v>2423</v>
      </c>
      <c r="V18" s="82">
        <v>2300</v>
      </c>
      <c r="W18" s="21">
        <v>2300</v>
      </c>
      <c r="X18" s="21">
        <v>1783</v>
      </c>
      <c r="Y18" s="82">
        <v>1700</v>
      </c>
      <c r="Z18" s="82">
        <v>1700</v>
      </c>
      <c r="AA18" s="82">
        <v>1700</v>
      </c>
      <c r="AB18" s="82">
        <v>1763</v>
      </c>
      <c r="AC18" s="21">
        <f>Y18</f>
        <v>1700</v>
      </c>
      <c r="AE18" s="37">
        <f>SUM(S5:S7)</f>
        <v>187595</v>
      </c>
      <c r="AG18" s="21">
        <f>Y18</f>
        <v>1700</v>
      </c>
    </row>
    <row r="19" spans="1:33" ht="15.75">
      <c r="A19" s="113">
        <v>16</v>
      </c>
      <c r="B19" s="20" t="s">
        <v>4</v>
      </c>
      <c r="C19" s="12" t="s">
        <v>1</v>
      </c>
      <c r="D19" s="12" t="s">
        <v>4</v>
      </c>
      <c r="E19" s="12" t="s">
        <v>2</v>
      </c>
      <c r="F19" s="12" t="s">
        <v>4</v>
      </c>
      <c r="G19" s="12"/>
      <c r="H19" s="12"/>
      <c r="I19" s="12" t="s">
        <v>3</v>
      </c>
      <c r="J19" s="12" t="s">
        <v>19</v>
      </c>
      <c r="K19" s="21">
        <v>1200</v>
      </c>
      <c r="L19" s="21">
        <v>1200</v>
      </c>
      <c r="M19" s="22">
        <v>1360</v>
      </c>
      <c r="N19" s="65">
        <f t="shared" si="3"/>
        <v>1.1333333333333333</v>
      </c>
      <c r="O19" s="21">
        <v>200</v>
      </c>
      <c r="P19" s="21">
        <v>135</v>
      </c>
      <c r="Q19" s="21">
        <v>1270</v>
      </c>
      <c r="R19" s="21">
        <v>1300</v>
      </c>
      <c r="S19" s="21">
        <v>1420</v>
      </c>
      <c r="T19" s="21">
        <v>800</v>
      </c>
      <c r="U19" s="21">
        <v>980</v>
      </c>
      <c r="V19" s="82">
        <v>1400</v>
      </c>
      <c r="W19" s="21">
        <v>1000</v>
      </c>
      <c r="X19" s="21">
        <v>1140</v>
      </c>
      <c r="Y19" s="82">
        <v>1000</v>
      </c>
      <c r="Z19" s="82">
        <v>1000</v>
      </c>
      <c r="AA19" s="82">
        <v>1000</v>
      </c>
      <c r="AB19" s="82">
        <v>1000</v>
      </c>
      <c r="AC19" s="21">
        <f>Y19</f>
        <v>1000</v>
      </c>
      <c r="AE19" s="37">
        <f>SUM(Q5:Q7)</f>
        <v>163939</v>
      </c>
      <c r="AG19" s="21">
        <f>Y19</f>
        <v>1000</v>
      </c>
    </row>
    <row r="20" spans="1:33" ht="15.75">
      <c r="A20" s="115">
        <v>17</v>
      </c>
      <c r="B20" s="30" t="s">
        <v>4</v>
      </c>
      <c r="C20" s="31" t="s">
        <v>1</v>
      </c>
      <c r="D20" s="31"/>
      <c r="E20" s="31"/>
      <c r="F20" s="31"/>
      <c r="G20" s="31"/>
      <c r="H20" s="31"/>
      <c r="I20" s="31"/>
      <c r="J20" s="2" t="s">
        <v>65</v>
      </c>
      <c r="K20" s="32">
        <f>SUM(K14:K19)</f>
        <v>8400</v>
      </c>
      <c r="L20" s="32">
        <f>SUM(L14:L19)</f>
        <v>10900</v>
      </c>
      <c r="M20" s="67">
        <f>SUM(M14:M19)</f>
        <v>11051.9</v>
      </c>
      <c r="N20" s="73">
        <f t="shared" si="3"/>
        <v>1.0139357798165138</v>
      </c>
      <c r="O20" s="32">
        <f aca="true" t="shared" si="4" ref="O20:AC20">SUM(O14:O19)</f>
        <v>1600</v>
      </c>
      <c r="P20" s="32">
        <f t="shared" si="4"/>
        <v>11424.85</v>
      </c>
      <c r="Q20" s="32">
        <f>SUM(Q14:Q19)</f>
        <v>13222.49</v>
      </c>
      <c r="R20" s="32">
        <f t="shared" si="4"/>
        <v>7100</v>
      </c>
      <c r="S20" s="32">
        <f t="shared" si="4"/>
        <v>17607.46</v>
      </c>
      <c r="T20" s="32">
        <f t="shared" si="4"/>
        <v>8730</v>
      </c>
      <c r="U20" s="32">
        <f t="shared" si="4"/>
        <v>10970.119999999999</v>
      </c>
      <c r="V20" s="84">
        <f t="shared" si="4"/>
        <v>10730</v>
      </c>
      <c r="W20" s="32">
        <f>SUM(W14:W19)</f>
        <v>6820</v>
      </c>
      <c r="X20" s="32">
        <f t="shared" si="4"/>
        <v>10353.91</v>
      </c>
      <c r="Y20" s="84">
        <f t="shared" si="4"/>
        <v>8715</v>
      </c>
      <c r="Z20" s="84">
        <f>SUM(Z14:Z19)</f>
        <v>8715</v>
      </c>
      <c r="AA20" s="84">
        <f>SUM(AA14:AA19)</f>
        <v>8715</v>
      </c>
      <c r="AB20" s="84">
        <f>SUM(AB14:AB19)</f>
        <v>8791</v>
      </c>
      <c r="AC20" s="32">
        <f t="shared" si="4"/>
        <v>8715</v>
      </c>
      <c r="AG20" s="32">
        <f>SUM(AG14:AG19)</f>
        <v>8715</v>
      </c>
    </row>
    <row r="21" spans="1:33" ht="15.75">
      <c r="A21" s="113">
        <v>18</v>
      </c>
      <c r="B21" s="20" t="s">
        <v>4</v>
      </c>
      <c r="C21" s="12" t="s">
        <v>4</v>
      </c>
      <c r="D21" s="12" t="s">
        <v>1</v>
      </c>
      <c r="E21" s="12" t="s">
        <v>20</v>
      </c>
      <c r="F21" s="12"/>
      <c r="G21" s="12"/>
      <c r="H21" s="12"/>
      <c r="I21" s="77">
        <v>41</v>
      </c>
      <c r="J21" s="1" t="s">
        <v>21</v>
      </c>
      <c r="K21" s="21">
        <v>4200</v>
      </c>
      <c r="L21" s="21">
        <v>5200</v>
      </c>
      <c r="M21" s="22">
        <v>5026.09</v>
      </c>
      <c r="N21" s="65">
        <f t="shared" si="3"/>
        <v>0.9665557692307692</v>
      </c>
      <c r="O21" s="21"/>
      <c r="P21" s="21">
        <v>4179.82</v>
      </c>
      <c r="Q21" s="21">
        <v>6.5</v>
      </c>
      <c r="R21" s="21">
        <v>4200</v>
      </c>
      <c r="S21" s="21">
        <v>80</v>
      </c>
      <c r="T21" s="21">
        <v>5500</v>
      </c>
      <c r="U21" s="21">
        <v>415</v>
      </c>
      <c r="V21" s="82">
        <v>4200</v>
      </c>
      <c r="W21" s="21">
        <v>5000</v>
      </c>
      <c r="X21" s="21">
        <v>66</v>
      </c>
      <c r="Y21" s="82">
        <v>100</v>
      </c>
      <c r="Z21" s="82">
        <v>100</v>
      </c>
      <c r="AA21" s="82">
        <v>100</v>
      </c>
      <c r="AB21" s="82">
        <v>100</v>
      </c>
      <c r="AC21" s="21">
        <f>Y21</f>
        <v>100</v>
      </c>
      <c r="AG21" s="21">
        <f>Y21</f>
        <v>100</v>
      </c>
    </row>
    <row r="22" spans="1:33" ht="15.75">
      <c r="A22" s="113">
        <v>19</v>
      </c>
      <c r="B22" s="20" t="s">
        <v>4</v>
      </c>
      <c r="C22" s="12" t="s">
        <v>4</v>
      </c>
      <c r="D22" s="12" t="s">
        <v>1</v>
      </c>
      <c r="E22" s="12" t="s">
        <v>20</v>
      </c>
      <c r="F22" s="77">
        <v>10</v>
      </c>
      <c r="G22" s="12"/>
      <c r="H22" s="12"/>
      <c r="I22" s="77">
        <v>41</v>
      </c>
      <c r="J22" s="1" t="s">
        <v>22</v>
      </c>
      <c r="K22" s="21"/>
      <c r="L22" s="21"/>
      <c r="M22" s="22"/>
      <c r="N22" s="65"/>
      <c r="O22" s="21"/>
      <c r="P22" s="21"/>
      <c r="Q22" s="21">
        <v>2953</v>
      </c>
      <c r="R22" s="21"/>
      <c r="S22" s="21">
        <v>1107</v>
      </c>
      <c r="T22" s="21"/>
      <c r="U22" s="21">
        <v>1131</v>
      </c>
      <c r="V22" s="82"/>
      <c r="W22" s="21"/>
      <c r="X22" s="21">
        <v>790.5</v>
      </c>
      <c r="Y22" s="82">
        <v>800</v>
      </c>
      <c r="Z22" s="82">
        <v>800</v>
      </c>
      <c r="AA22" s="82">
        <v>800</v>
      </c>
      <c r="AB22" s="82">
        <v>800</v>
      </c>
      <c r="AC22" s="21">
        <f>Y22</f>
        <v>800</v>
      </c>
      <c r="AG22" s="21">
        <f>Y22</f>
        <v>800</v>
      </c>
    </row>
    <row r="23" spans="1:33" ht="15.75">
      <c r="A23" s="113">
        <v>20</v>
      </c>
      <c r="B23" s="20" t="s">
        <v>4</v>
      </c>
      <c r="C23" s="12" t="s">
        <v>4</v>
      </c>
      <c r="D23" s="12" t="s">
        <v>1</v>
      </c>
      <c r="E23" s="12" t="s">
        <v>20</v>
      </c>
      <c r="F23" s="77">
        <v>150</v>
      </c>
      <c r="G23" s="12"/>
      <c r="H23" s="12"/>
      <c r="I23" s="77">
        <v>41</v>
      </c>
      <c r="J23" s="1" t="s">
        <v>143</v>
      </c>
      <c r="K23" s="21"/>
      <c r="L23" s="21"/>
      <c r="M23" s="22"/>
      <c r="N23" s="65"/>
      <c r="O23" s="21"/>
      <c r="P23" s="21"/>
      <c r="Q23" s="21">
        <v>5</v>
      </c>
      <c r="R23" s="21"/>
      <c r="S23" s="21">
        <v>27.76</v>
      </c>
      <c r="T23" s="21"/>
      <c r="U23" s="21">
        <v>15</v>
      </c>
      <c r="V23" s="82"/>
      <c r="W23" s="21"/>
      <c r="X23" s="21"/>
      <c r="Y23" s="82">
        <v>10</v>
      </c>
      <c r="Z23" s="82">
        <v>10</v>
      </c>
      <c r="AA23" s="82">
        <v>10</v>
      </c>
      <c r="AB23" s="82">
        <v>27</v>
      </c>
      <c r="AC23" s="21">
        <f>Y23</f>
        <v>10</v>
      </c>
      <c r="AG23" s="21">
        <f>Y23</f>
        <v>10</v>
      </c>
    </row>
    <row r="24" spans="1:34" ht="15.75">
      <c r="A24" s="113">
        <v>21</v>
      </c>
      <c r="B24" s="20" t="s">
        <v>4</v>
      </c>
      <c r="C24" s="12" t="s">
        <v>4</v>
      </c>
      <c r="D24" s="12" t="s">
        <v>1</v>
      </c>
      <c r="E24" s="12" t="s">
        <v>20</v>
      </c>
      <c r="F24" s="77">
        <v>151</v>
      </c>
      <c r="G24" s="12"/>
      <c r="H24" s="12"/>
      <c r="I24" s="77">
        <v>41</v>
      </c>
      <c r="J24" s="1" t="s">
        <v>128</v>
      </c>
      <c r="K24" s="21"/>
      <c r="L24" s="21"/>
      <c r="M24" s="22"/>
      <c r="N24" s="65"/>
      <c r="O24" s="21"/>
      <c r="P24" s="21"/>
      <c r="Q24" s="21">
        <v>1528</v>
      </c>
      <c r="R24" s="21"/>
      <c r="S24" s="21">
        <v>450</v>
      </c>
      <c r="T24" s="21"/>
      <c r="U24" s="21">
        <v>714</v>
      </c>
      <c r="V24" s="82"/>
      <c r="W24" s="21"/>
      <c r="X24" s="21">
        <v>664</v>
      </c>
      <c r="Y24" s="82">
        <v>0</v>
      </c>
      <c r="Z24" s="82">
        <v>1992</v>
      </c>
      <c r="AA24" s="82">
        <v>1992</v>
      </c>
      <c r="AB24" s="82">
        <v>2006</v>
      </c>
      <c r="AC24" s="21">
        <v>0</v>
      </c>
      <c r="AG24" s="21">
        <v>0</v>
      </c>
      <c r="AH24" s="106"/>
    </row>
    <row r="25" spans="1:33" ht="15.75">
      <c r="A25" s="113">
        <v>22</v>
      </c>
      <c r="B25" s="20" t="s">
        <v>4</v>
      </c>
      <c r="C25" s="12" t="s">
        <v>4</v>
      </c>
      <c r="D25" s="12" t="s">
        <v>1</v>
      </c>
      <c r="E25" s="12" t="s">
        <v>20</v>
      </c>
      <c r="F25" s="77">
        <v>20</v>
      </c>
      <c r="G25" s="12"/>
      <c r="H25" s="12"/>
      <c r="I25" s="77">
        <v>41</v>
      </c>
      <c r="J25" s="1" t="s">
        <v>117</v>
      </c>
      <c r="K25" s="21"/>
      <c r="L25" s="21"/>
      <c r="M25" s="22"/>
      <c r="N25" s="65"/>
      <c r="O25" s="21"/>
      <c r="P25" s="21"/>
      <c r="Q25" s="21">
        <v>319.5</v>
      </c>
      <c r="R25" s="21"/>
      <c r="S25" s="21">
        <v>455</v>
      </c>
      <c r="T25" s="21"/>
      <c r="U25" s="21">
        <v>196</v>
      </c>
      <c r="V25" s="82"/>
      <c r="W25" s="21"/>
      <c r="X25" s="21">
        <v>362</v>
      </c>
      <c r="Y25" s="82">
        <v>350</v>
      </c>
      <c r="Z25" s="82">
        <v>350</v>
      </c>
      <c r="AA25" s="82">
        <v>350</v>
      </c>
      <c r="AB25" s="82">
        <v>393</v>
      </c>
      <c r="AC25" s="21">
        <f aca="true" t="shared" si="5" ref="AC25:AC48">Y25</f>
        <v>350</v>
      </c>
      <c r="AG25" s="21">
        <f aca="true" t="shared" si="6" ref="AG25:AG48">Y25</f>
        <v>350</v>
      </c>
    </row>
    <row r="26" spans="1:33" ht="15.75">
      <c r="A26" s="113">
        <v>23</v>
      </c>
      <c r="B26" s="20" t="s">
        <v>4</v>
      </c>
      <c r="C26" s="12" t="s">
        <v>4</v>
      </c>
      <c r="D26" s="12" t="s">
        <v>1</v>
      </c>
      <c r="E26" s="12" t="s">
        <v>20</v>
      </c>
      <c r="F26" s="77">
        <v>30</v>
      </c>
      <c r="G26" s="12"/>
      <c r="H26" s="12"/>
      <c r="I26" s="77">
        <v>41</v>
      </c>
      <c r="J26" s="1" t="s">
        <v>140</v>
      </c>
      <c r="K26" s="21"/>
      <c r="L26" s="21"/>
      <c r="M26" s="22"/>
      <c r="N26" s="65"/>
      <c r="O26" s="21"/>
      <c r="P26" s="21"/>
      <c r="Q26" s="21">
        <v>1691.5</v>
      </c>
      <c r="R26" s="21"/>
      <c r="S26" s="21">
        <v>3808.5</v>
      </c>
      <c r="T26" s="21"/>
      <c r="U26" s="21">
        <v>4655</v>
      </c>
      <c r="V26" s="82"/>
      <c r="W26" s="21"/>
      <c r="X26" s="21">
        <v>5401</v>
      </c>
      <c r="Y26" s="82">
        <v>2200</v>
      </c>
      <c r="Z26" s="82">
        <v>5215</v>
      </c>
      <c r="AA26" s="82">
        <v>5215</v>
      </c>
      <c r="AB26" s="82">
        <v>6455</v>
      </c>
      <c r="AC26" s="21">
        <f t="shared" si="5"/>
        <v>2200</v>
      </c>
      <c r="AG26" s="21">
        <f t="shared" si="6"/>
        <v>2200</v>
      </c>
    </row>
    <row r="27" spans="1:33" ht="15.75">
      <c r="A27" s="113">
        <v>24</v>
      </c>
      <c r="B27" s="20" t="s">
        <v>4</v>
      </c>
      <c r="C27" s="12" t="s">
        <v>4</v>
      </c>
      <c r="D27" s="12" t="s">
        <v>1</v>
      </c>
      <c r="E27" s="12" t="s">
        <v>20</v>
      </c>
      <c r="F27" s="77">
        <v>31</v>
      </c>
      <c r="G27" s="12"/>
      <c r="H27" s="12"/>
      <c r="I27" s="77">
        <v>41</v>
      </c>
      <c r="J27" s="1" t="s">
        <v>141</v>
      </c>
      <c r="K27" s="21"/>
      <c r="L27" s="21"/>
      <c r="M27" s="22"/>
      <c r="N27" s="65"/>
      <c r="O27" s="21"/>
      <c r="P27" s="21"/>
      <c r="Q27" s="21">
        <v>646</v>
      </c>
      <c r="R27" s="21"/>
      <c r="S27" s="21">
        <v>1229.5</v>
      </c>
      <c r="T27" s="21"/>
      <c r="U27" s="21">
        <v>624.5</v>
      </c>
      <c r="V27" s="82"/>
      <c r="W27" s="21"/>
      <c r="X27" s="21">
        <v>1046</v>
      </c>
      <c r="Y27" s="82">
        <v>500</v>
      </c>
      <c r="Z27" s="82">
        <v>555</v>
      </c>
      <c r="AA27" s="82">
        <v>555</v>
      </c>
      <c r="AB27" s="82">
        <v>1155</v>
      </c>
      <c r="AC27" s="21">
        <f t="shared" si="5"/>
        <v>500</v>
      </c>
      <c r="AG27" s="21">
        <f t="shared" si="6"/>
        <v>500</v>
      </c>
    </row>
    <row r="28" spans="1:33" ht="15.75">
      <c r="A28" s="113">
        <v>25</v>
      </c>
      <c r="B28" s="20" t="s">
        <v>4</v>
      </c>
      <c r="C28" s="12" t="s">
        <v>4</v>
      </c>
      <c r="D28" s="12" t="s">
        <v>1</v>
      </c>
      <c r="E28" s="12" t="s">
        <v>20</v>
      </c>
      <c r="F28" s="77">
        <v>40</v>
      </c>
      <c r="G28" s="12"/>
      <c r="H28" s="12"/>
      <c r="I28" s="77">
        <v>41</v>
      </c>
      <c r="J28" s="1" t="s">
        <v>129</v>
      </c>
      <c r="K28" s="21"/>
      <c r="L28" s="21"/>
      <c r="M28" s="22"/>
      <c r="N28" s="65"/>
      <c r="O28" s="21"/>
      <c r="P28" s="21"/>
      <c r="Q28" s="21">
        <v>27</v>
      </c>
      <c r="R28" s="21"/>
      <c r="S28" s="21">
        <v>46</v>
      </c>
      <c r="T28" s="21"/>
      <c r="U28" s="21">
        <v>20</v>
      </c>
      <c r="V28" s="82"/>
      <c r="W28" s="21"/>
      <c r="X28" s="21">
        <v>80</v>
      </c>
      <c r="Y28" s="82">
        <v>50</v>
      </c>
      <c r="Z28" s="82">
        <v>50</v>
      </c>
      <c r="AA28" s="82">
        <v>50</v>
      </c>
      <c r="AB28" s="82">
        <v>80</v>
      </c>
      <c r="AC28" s="21">
        <f t="shared" si="5"/>
        <v>50</v>
      </c>
      <c r="AG28" s="21">
        <f t="shared" si="6"/>
        <v>50</v>
      </c>
    </row>
    <row r="29" spans="1:33" ht="15.75">
      <c r="A29" s="113">
        <v>26</v>
      </c>
      <c r="B29" s="20" t="s">
        <v>4</v>
      </c>
      <c r="C29" s="12" t="s">
        <v>4</v>
      </c>
      <c r="D29" s="12" t="s">
        <v>1</v>
      </c>
      <c r="E29" s="12" t="s">
        <v>20</v>
      </c>
      <c r="F29" s="77">
        <v>50</v>
      </c>
      <c r="G29" s="12"/>
      <c r="H29" s="12"/>
      <c r="I29" s="77">
        <v>41</v>
      </c>
      <c r="J29" s="1" t="s">
        <v>139</v>
      </c>
      <c r="K29" s="21"/>
      <c r="L29" s="21"/>
      <c r="M29" s="22"/>
      <c r="N29" s="65"/>
      <c r="O29" s="21"/>
      <c r="P29" s="21"/>
      <c r="Q29" s="21">
        <v>348</v>
      </c>
      <c r="R29" s="21"/>
      <c r="S29" s="21">
        <v>804.5</v>
      </c>
      <c r="T29" s="21"/>
      <c r="U29" s="21">
        <v>366.5</v>
      </c>
      <c r="V29" s="82"/>
      <c r="W29" s="21"/>
      <c r="X29" s="21">
        <v>889.5</v>
      </c>
      <c r="Y29" s="82">
        <v>700</v>
      </c>
      <c r="Z29" s="82">
        <v>700</v>
      </c>
      <c r="AA29" s="82">
        <v>700</v>
      </c>
      <c r="AB29" s="82">
        <v>700</v>
      </c>
      <c r="AC29" s="21">
        <f t="shared" si="5"/>
        <v>700</v>
      </c>
      <c r="AG29" s="21">
        <f t="shared" si="6"/>
        <v>700</v>
      </c>
    </row>
    <row r="30" spans="1:33" ht="15.75">
      <c r="A30" s="113">
        <v>27</v>
      </c>
      <c r="B30" s="20" t="s">
        <v>4</v>
      </c>
      <c r="C30" s="12" t="s">
        <v>4</v>
      </c>
      <c r="D30" s="12" t="s">
        <v>1</v>
      </c>
      <c r="E30" s="12" t="s">
        <v>20</v>
      </c>
      <c r="F30" s="77">
        <v>60</v>
      </c>
      <c r="G30" s="12"/>
      <c r="H30" s="12"/>
      <c r="I30" s="77">
        <v>41</v>
      </c>
      <c r="J30" s="1" t="s">
        <v>130</v>
      </c>
      <c r="K30" s="21"/>
      <c r="L30" s="21"/>
      <c r="M30" s="22"/>
      <c r="N30" s="65"/>
      <c r="O30" s="21"/>
      <c r="P30" s="21"/>
      <c r="Q30" s="21">
        <v>39.58</v>
      </c>
      <c r="R30" s="21"/>
      <c r="S30" s="21">
        <v>34.6</v>
      </c>
      <c r="T30" s="21"/>
      <c r="U30" s="21">
        <v>114</v>
      </c>
      <c r="V30" s="82"/>
      <c r="W30" s="21"/>
      <c r="X30" s="21">
        <v>127</v>
      </c>
      <c r="Y30" s="82">
        <v>127</v>
      </c>
      <c r="Z30" s="82">
        <v>127</v>
      </c>
      <c r="AA30" s="82">
        <v>127</v>
      </c>
      <c r="AB30" s="82">
        <v>127</v>
      </c>
      <c r="AC30" s="21">
        <f t="shared" si="5"/>
        <v>127</v>
      </c>
      <c r="AG30" s="21">
        <f t="shared" si="6"/>
        <v>127</v>
      </c>
    </row>
    <row r="31" spans="1:33" ht="15.75">
      <c r="A31" s="113">
        <v>28</v>
      </c>
      <c r="B31" s="20" t="s">
        <v>4</v>
      </c>
      <c r="C31" s="12" t="s">
        <v>4</v>
      </c>
      <c r="D31" s="12" t="s">
        <v>1</v>
      </c>
      <c r="E31" s="12" t="s">
        <v>20</v>
      </c>
      <c r="F31" s="77">
        <v>81</v>
      </c>
      <c r="G31" s="12"/>
      <c r="H31" s="12"/>
      <c r="I31" s="77">
        <v>41</v>
      </c>
      <c r="J31" s="1" t="s">
        <v>118</v>
      </c>
      <c r="K31" s="21"/>
      <c r="L31" s="21"/>
      <c r="M31" s="22"/>
      <c r="N31" s="65"/>
      <c r="O31" s="21"/>
      <c r="P31" s="21"/>
      <c r="Q31" s="21">
        <v>19.5</v>
      </c>
      <c r="R31" s="21"/>
      <c r="S31" s="21"/>
      <c r="T31" s="21"/>
      <c r="U31" s="21">
        <v>6.5</v>
      </c>
      <c r="V31" s="82"/>
      <c r="W31" s="21"/>
      <c r="X31" s="21">
        <v>34</v>
      </c>
      <c r="Y31" s="82">
        <v>18</v>
      </c>
      <c r="Z31" s="82">
        <v>18</v>
      </c>
      <c r="AA31" s="82">
        <v>18</v>
      </c>
      <c r="AB31" s="82">
        <v>18</v>
      </c>
      <c r="AC31" s="21">
        <f t="shared" si="5"/>
        <v>18</v>
      </c>
      <c r="AG31" s="21">
        <f t="shared" si="6"/>
        <v>18</v>
      </c>
    </row>
    <row r="32" spans="1:33" ht="15.75">
      <c r="A32" s="113">
        <v>29</v>
      </c>
      <c r="B32" s="20" t="s">
        <v>4</v>
      </c>
      <c r="C32" s="12" t="s">
        <v>4</v>
      </c>
      <c r="D32" s="12" t="s">
        <v>1</v>
      </c>
      <c r="E32" s="12" t="s">
        <v>20</v>
      </c>
      <c r="F32" s="77">
        <v>90</v>
      </c>
      <c r="G32" s="12"/>
      <c r="H32" s="12"/>
      <c r="I32" s="77">
        <v>41</v>
      </c>
      <c r="J32" s="1" t="s">
        <v>144</v>
      </c>
      <c r="K32" s="21"/>
      <c r="L32" s="21"/>
      <c r="M32" s="22"/>
      <c r="N32" s="65"/>
      <c r="O32" s="21"/>
      <c r="P32" s="21"/>
      <c r="Q32" s="21"/>
      <c r="R32" s="21"/>
      <c r="S32" s="21"/>
      <c r="T32" s="21"/>
      <c r="U32" s="21">
        <v>49.79</v>
      </c>
      <c r="V32" s="82"/>
      <c r="W32" s="21"/>
      <c r="X32" s="21"/>
      <c r="Y32" s="82">
        <v>0</v>
      </c>
      <c r="Z32" s="82">
        <v>50</v>
      </c>
      <c r="AA32" s="82">
        <v>50</v>
      </c>
      <c r="AB32" s="82">
        <v>50</v>
      </c>
      <c r="AC32" s="21">
        <f t="shared" si="5"/>
        <v>0</v>
      </c>
      <c r="AG32" s="21">
        <f t="shared" si="6"/>
        <v>0</v>
      </c>
    </row>
    <row r="33" spans="1:33" ht="15.75">
      <c r="A33" s="113">
        <v>30</v>
      </c>
      <c r="B33" s="20" t="s">
        <v>4</v>
      </c>
      <c r="C33" s="12" t="s">
        <v>4</v>
      </c>
      <c r="D33" s="12" t="s">
        <v>4</v>
      </c>
      <c r="E33" s="12" t="s">
        <v>2</v>
      </c>
      <c r="F33" s="12"/>
      <c r="G33" s="12"/>
      <c r="H33" s="12"/>
      <c r="I33" s="77">
        <v>41</v>
      </c>
      <c r="J33" s="1" t="s">
        <v>24</v>
      </c>
      <c r="K33" s="21">
        <v>0</v>
      </c>
      <c r="L33" s="21">
        <v>0</v>
      </c>
      <c r="M33" s="22">
        <v>5128.78</v>
      </c>
      <c r="N33" s="69" t="s">
        <v>92</v>
      </c>
      <c r="O33" s="21"/>
      <c r="P33" s="21">
        <v>12720</v>
      </c>
      <c r="Q33" s="21">
        <v>712.58</v>
      </c>
      <c r="R33" s="21">
        <v>0</v>
      </c>
      <c r="S33" s="21">
        <v>315</v>
      </c>
      <c r="T33" s="21">
        <f>15500</f>
        <v>15500</v>
      </c>
      <c r="U33" s="21">
        <v>1051.53</v>
      </c>
      <c r="V33" s="82">
        <v>0</v>
      </c>
      <c r="W33" s="21"/>
      <c r="X33" s="21">
        <v>710</v>
      </c>
      <c r="Y33" s="82">
        <v>166</v>
      </c>
      <c r="Z33" s="82">
        <v>350</v>
      </c>
      <c r="AA33" s="82">
        <v>350</v>
      </c>
      <c r="AB33" s="82">
        <v>620</v>
      </c>
      <c r="AC33" s="21">
        <f t="shared" si="5"/>
        <v>166</v>
      </c>
      <c r="AG33" s="21">
        <f t="shared" si="6"/>
        <v>166</v>
      </c>
    </row>
    <row r="34" spans="1:33" ht="15.75">
      <c r="A34" s="113">
        <v>31</v>
      </c>
      <c r="B34" s="20" t="s">
        <v>4</v>
      </c>
      <c r="C34" s="12" t="s">
        <v>4</v>
      </c>
      <c r="D34" s="12" t="s">
        <v>4</v>
      </c>
      <c r="E34" s="12" t="s">
        <v>2</v>
      </c>
      <c r="F34" s="77">
        <v>1</v>
      </c>
      <c r="G34" s="77"/>
      <c r="H34" s="77"/>
      <c r="I34" s="77">
        <v>41</v>
      </c>
      <c r="J34" s="1" t="s">
        <v>131</v>
      </c>
      <c r="K34" s="21"/>
      <c r="L34" s="21"/>
      <c r="M34" s="22"/>
      <c r="N34" s="69"/>
      <c r="O34" s="21"/>
      <c r="P34" s="21"/>
      <c r="Q34" s="21">
        <v>4738.78</v>
      </c>
      <c r="R34" s="21"/>
      <c r="S34" s="21">
        <v>1430</v>
      </c>
      <c r="T34" s="21"/>
      <c r="U34" s="21">
        <v>17478</v>
      </c>
      <c r="V34" s="82"/>
      <c r="W34" s="21"/>
      <c r="X34" s="21">
        <v>2080</v>
      </c>
      <c r="Y34" s="82">
        <v>1000</v>
      </c>
      <c r="Z34" s="82">
        <v>1000</v>
      </c>
      <c r="AA34" s="82">
        <v>1000</v>
      </c>
      <c r="AB34" s="82">
        <v>1000</v>
      </c>
      <c r="AC34" s="21">
        <f t="shared" si="5"/>
        <v>1000</v>
      </c>
      <c r="AG34" s="21">
        <f t="shared" si="6"/>
        <v>1000</v>
      </c>
    </row>
    <row r="35" spans="1:33" ht="15.75">
      <c r="A35" s="113">
        <v>32</v>
      </c>
      <c r="B35" s="20" t="s">
        <v>4</v>
      </c>
      <c r="C35" s="12" t="s">
        <v>4</v>
      </c>
      <c r="D35" s="12" t="s">
        <v>4</v>
      </c>
      <c r="E35" s="12" t="s">
        <v>2</v>
      </c>
      <c r="F35" s="77">
        <v>2</v>
      </c>
      <c r="G35" s="77"/>
      <c r="H35" s="77"/>
      <c r="I35" s="77">
        <v>41</v>
      </c>
      <c r="J35" s="1" t="s">
        <v>119</v>
      </c>
      <c r="K35" s="21"/>
      <c r="L35" s="21"/>
      <c r="M35" s="22"/>
      <c r="N35" s="69"/>
      <c r="O35" s="21"/>
      <c r="P35" s="21"/>
      <c r="Q35" s="21"/>
      <c r="R35" s="21"/>
      <c r="S35" s="21"/>
      <c r="T35" s="21"/>
      <c r="U35" s="21"/>
      <c r="V35" s="82"/>
      <c r="W35" s="21"/>
      <c r="X35" s="21">
        <v>147.05</v>
      </c>
      <c r="Y35" s="82">
        <v>0</v>
      </c>
      <c r="Z35" s="82">
        <v>0</v>
      </c>
      <c r="AA35" s="82">
        <v>0</v>
      </c>
      <c r="AB35" s="82">
        <v>0</v>
      </c>
      <c r="AC35" s="21">
        <f t="shared" si="5"/>
        <v>0</v>
      </c>
      <c r="AG35" s="21">
        <f t="shared" si="6"/>
        <v>0</v>
      </c>
    </row>
    <row r="36" spans="1:33" ht="15.75">
      <c r="A36" s="113">
        <v>33</v>
      </c>
      <c r="B36" s="20" t="s">
        <v>4</v>
      </c>
      <c r="C36" s="12" t="s">
        <v>4</v>
      </c>
      <c r="D36" s="12" t="s">
        <v>10</v>
      </c>
      <c r="E36" s="12" t="s">
        <v>5</v>
      </c>
      <c r="F36" s="103">
        <v>1</v>
      </c>
      <c r="G36" s="12"/>
      <c r="H36" s="12"/>
      <c r="I36" s="77">
        <v>41</v>
      </c>
      <c r="J36" s="1" t="s">
        <v>66</v>
      </c>
      <c r="K36" s="21">
        <v>250</v>
      </c>
      <c r="L36" s="21">
        <v>500</v>
      </c>
      <c r="M36" s="22">
        <v>4391.01</v>
      </c>
      <c r="N36" s="65">
        <f aca="true" t="shared" si="7" ref="N36:N68">M36/L36</f>
        <v>8.782020000000001</v>
      </c>
      <c r="O36" s="21">
        <v>3900</v>
      </c>
      <c r="P36" s="21">
        <v>435</v>
      </c>
      <c r="Q36" s="21">
        <v>345</v>
      </c>
      <c r="R36" s="21">
        <v>250</v>
      </c>
      <c r="S36" s="21">
        <v>280</v>
      </c>
      <c r="T36" s="21">
        <v>2000</v>
      </c>
      <c r="U36" s="21">
        <v>300</v>
      </c>
      <c r="V36" s="82">
        <v>1000</v>
      </c>
      <c r="W36" s="21">
        <v>2000</v>
      </c>
      <c r="X36" s="21">
        <v>350</v>
      </c>
      <c r="Y36" s="82">
        <v>300</v>
      </c>
      <c r="Z36" s="82">
        <v>300</v>
      </c>
      <c r="AA36" s="82">
        <v>300</v>
      </c>
      <c r="AB36" s="82">
        <v>300</v>
      </c>
      <c r="AC36" s="21">
        <f t="shared" si="5"/>
        <v>300</v>
      </c>
      <c r="AG36" s="21">
        <f t="shared" si="6"/>
        <v>300</v>
      </c>
    </row>
    <row r="37" spans="1:33" ht="15.75">
      <c r="A37" s="113">
        <v>34</v>
      </c>
      <c r="B37" s="20" t="s">
        <v>4</v>
      </c>
      <c r="C37" s="12" t="s">
        <v>4</v>
      </c>
      <c r="D37" s="12" t="s">
        <v>10</v>
      </c>
      <c r="E37" s="12" t="s">
        <v>5</v>
      </c>
      <c r="F37" s="103">
        <v>150</v>
      </c>
      <c r="G37" s="12"/>
      <c r="H37" s="12"/>
      <c r="I37" s="77">
        <v>41</v>
      </c>
      <c r="J37" s="1" t="s">
        <v>146</v>
      </c>
      <c r="K37" s="21"/>
      <c r="L37" s="21"/>
      <c r="M37" s="22"/>
      <c r="N37" s="65"/>
      <c r="O37" s="21"/>
      <c r="P37" s="21"/>
      <c r="Q37" s="21"/>
      <c r="R37" s="21"/>
      <c r="S37" s="21"/>
      <c r="T37" s="21"/>
      <c r="U37" s="21">
        <v>15</v>
      </c>
      <c r="V37" s="82"/>
      <c r="W37" s="21"/>
      <c r="X37" s="21"/>
      <c r="Y37" s="82">
        <v>0</v>
      </c>
      <c r="Z37" s="82">
        <v>0</v>
      </c>
      <c r="AA37" s="82">
        <v>0</v>
      </c>
      <c r="AB37" s="82">
        <v>0</v>
      </c>
      <c r="AC37" s="21">
        <f t="shared" si="5"/>
        <v>0</v>
      </c>
      <c r="AG37" s="21">
        <f t="shared" si="6"/>
        <v>0</v>
      </c>
    </row>
    <row r="38" spans="1:33" ht="15.75">
      <c r="A38" s="113">
        <v>35</v>
      </c>
      <c r="B38" s="20" t="s">
        <v>4</v>
      </c>
      <c r="C38" s="12" t="s">
        <v>4</v>
      </c>
      <c r="D38" s="12" t="s">
        <v>10</v>
      </c>
      <c r="E38" s="12" t="s">
        <v>5</v>
      </c>
      <c r="F38" s="77">
        <v>151</v>
      </c>
      <c r="G38" s="12"/>
      <c r="H38" s="12"/>
      <c r="I38" s="77">
        <v>41</v>
      </c>
      <c r="J38" s="12" t="s">
        <v>145</v>
      </c>
      <c r="K38" s="21"/>
      <c r="L38" s="21"/>
      <c r="M38" s="22"/>
      <c r="N38" s="65"/>
      <c r="O38" s="21"/>
      <c r="P38" s="21"/>
      <c r="Q38" s="21">
        <v>305.88</v>
      </c>
      <c r="R38" s="21"/>
      <c r="S38" s="21">
        <v>324.02</v>
      </c>
      <c r="T38" s="21"/>
      <c r="U38" s="21">
        <v>1877.45</v>
      </c>
      <c r="V38" s="82"/>
      <c r="W38" s="21"/>
      <c r="X38" s="21">
        <v>2137.04</v>
      </c>
      <c r="Y38" s="82">
        <v>1500</v>
      </c>
      <c r="Z38" s="82">
        <v>2751</v>
      </c>
      <c r="AA38" s="82">
        <v>2751</v>
      </c>
      <c r="AB38" s="82">
        <v>3123</v>
      </c>
      <c r="AC38" s="21">
        <f t="shared" si="5"/>
        <v>1500</v>
      </c>
      <c r="AG38" s="21">
        <f t="shared" si="6"/>
        <v>1500</v>
      </c>
    </row>
    <row r="39" spans="1:33" ht="15.75">
      <c r="A39" s="113">
        <v>36</v>
      </c>
      <c r="B39" s="20" t="s">
        <v>4</v>
      </c>
      <c r="C39" s="12" t="s">
        <v>4</v>
      </c>
      <c r="D39" s="12" t="s">
        <v>10</v>
      </c>
      <c r="E39" s="12" t="s">
        <v>5</v>
      </c>
      <c r="F39" s="77">
        <v>2</v>
      </c>
      <c r="G39" s="12"/>
      <c r="H39" s="12"/>
      <c r="I39" s="77">
        <v>41</v>
      </c>
      <c r="J39" s="12" t="s">
        <v>132</v>
      </c>
      <c r="K39" s="21"/>
      <c r="L39" s="21"/>
      <c r="M39" s="22"/>
      <c r="N39" s="65"/>
      <c r="O39" s="21"/>
      <c r="P39" s="21"/>
      <c r="Q39" s="21">
        <v>119.58</v>
      </c>
      <c r="R39" s="21"/>
      <c r="S39" s="21">
        <v>30.98</v>
      </c>
      <c r="T39" s="21"/>
      <c r="U39" s="21">
        <v>6.64</v>
      </c>
      <c r="V39" s="82"/>
      <c r="W39" s="21"/>
      <c r="X39" s="21">
        <v>0.84</v>
      </c>
      <c r="Y39" s="82">
        <v>10</v>
      </c>
      <c r="Z39" s="82">
        <v>10</v>
      </c>
      <c r="AA39" s="82">
        <v>10</v>
      </c>
      <c r="AB39" s="82">
        <v>10</v>
      </c>
      <c r="AC39" s="21">
        <f t="shared" si="5"/>
        <v>10</v>
      </c>
      <c r="AG39" s="21">
        <f t="shared" si="6"/>
        <v>10</v>
      </c>
    </row>
    <row r="40" spans="1:33" ht="15.75">
      <c r="A40" s="113">
        <v>37</v>
      </c>
      <c r="B40" s="20" t="s">
        <v>4</v>
      </c>
      <c r="C40" s="12" t="s">
        <v>4</v>
      </c>
      <c r="D40" s="12" t="s">
        <v>10</v>
      </c>
      <c r="E40" s="12" t="s">
        <v>5</v>
      </c>
      <c r="F40" s="77">
        <v>3</v>
      </c>
      <c r="G40" s="12"/>
      <c r="H40" s="12"/>
      <c r="I40" s="77">
        <v>41</v>
      </c>
      <c r="J40" s="12" t="s">
        <v>133</v>
      </c>
      <c r="K40" s="21"/>
      <c r="L40" s="21"/>
      <c r="M40" s="22"/>
      <c r="N40" s="65"/>
      <c r="O40" s="21"/>
      <c r="P40" s="21"/>
      <c r="Q40" s="21">
        <v>100</v>
      </c>
      <c r="R40" s="21"/>
      <c r="S40" s="21">
        <v>36</v>
      </c>
      <c r="T40" s="21"/>
      <c r="U40" s="21">
        <v>50</v>
      </c>
      <c r="V40" s="82"/>
      <c r="W40" s="21"/>
      <c r="X40" s="21">
        <v>90</v>
      </c>
      <c r="Y40" s="82">
        <v>50</v>
      </c>
      <c r="Z40" s="82">
        <v>50</v>
      </c>
      <c r="AA40" s="82">
        <v>50</v>
      </c>
      <c r="AB40" s="82">
        <v>50</v>
      </c>
      <c r="AC40" s="21">
        <f t="shared" si="5"/>
        <v>50</v>
      </c>
      <c r="AG40" s="21">
        <f t="shared" si="6"/>
        <v>50</v>
      </c>
    </row>
    <row r="41" spans="1:33" ht="15.75">
      <c r="A41" s="113">
        <v>38</v>
      </c>
      <c r="B41" s="20" t="s">
        <v>4</v>
      </c>
      <c r="C41" s="12" t="s">
        <v>4</v>
      </c>
      <c r="D41" s="12" t="s">
        <v>10</v>
      </c>
      <c r="E41" s="12" t="s">
        <v>5</v>
      </c>
      <c r="F41" s="77">
        <v>4</v>
      </c>
      <c r="G41" s="12"/>
      <c r="H41" s="12"/>
      <c r="I41" s="77">
        <v>41</v>
      </c>
      <c r="J41" s="12" t="s">
        <v>159</v>
      </c>
      <c r="K41" s="21"/>
      <c r="L41" s="21"/>
      <c r="M41" s="22"/>
      <c r="N41" s="65"/>
      <c r="O41" s="21"/>
      <c r="P41" s="21"/>
      <c r="Q41" s="21">
        <v>6</v>
      </c>
      <c r="R41" s="21"/>
      <c r="S41" s="21">
        <v>18</v>
      </c>
      <c r="T41" s="21"/>
      <c r="U41" s="21">
        <v>4</v>
      </c>
      <c r="V41" s="82"/>
      <c r="W41" s="21"/>
      <c r="X41" s="21">
        <v>12</v>
      </c>
      <c r="Y41" s="82">
        <v>12</v>
      </c>
      <c r="Z41" s="82">
        <v>12</v>
      </c>
      <c r="AA41" s="82">
        <v>12</v>
      </c>
      <c r="AB41" s="82">
        <v>12</v>
      </c>
      <c r="AC41" s="21">
        <f t="shared" si="5"/>
        <v>12</v>
      </c>
      <c r="AG41" s="21">
        <f t="shared" si="6"/>
        <v>12</v>
      </c>
    </row>
    <row r="42" spans="1:33" ht="15.75">
      <c r="A42" s="113">
        <v>39</v>
      </c>
      <c r="B42" s="20" t="s">
        <v>4</v>
      </c>
      <c r="C42" s="12" t="s">
        <v>4</v>
      </c>
      <c r="D42" s="12" t="s">
        <v>10</v>
      </c>
      <c r="E42" s="12" t="s">
        <v>5</v>
      </c>
      <c r="F42" s="77">
        <v>5</v>
      </c>
      <c r="G42" s="12"/>
      <c r="H42" s="12"/>
      <c r="I42" s="77">
        <v>41</v>
      </c>
      <c r="J42" s="12" t="s">
        <v>152</v>
      </c>
      <c r="K42" s="21"/>
      <c r="L42" s="21"/>
      <c r="M42" s="22"/>
      <c r="N42" s="65"/>
      <c r="O42" s="21"/>
      <c r="P42" s="21"/>
      <c r="Q42" s="21">
        <v>200</v>
      </c>
      <c r="R42" s="21"/>
      <c r="S42" s="21">
        <v>788</v>
      </c>
      <c r="T42" s="21"/>
      <c r="U42" s="108"/>
      <c r="V42" s="108"/>
      <c r="W42" s="108"/>
      <c r="X42" s="108"/>
      <c r="Y42" s="82">
        <v>150</v>
      </c>
      <c r="Z42" s="82">
        <v>150</v>
      </c>
      <c r="AA42" s="82">
        <v>150</v>
      </c>
      <c r="AB42" s="82">
        <v>768</v>
      </c>
      <c r="AC42" s="21">
        <f t="shared" si="5"/>
        <v>150</v>
      </c>
      <c r="AG42" s="21">
        <f t="shared" si="6"/>
        <v>150</v>
      </c>
    </row>
    <row r="43" spans="1:33" ht="15.75">
      <c r="A43" s="113">
        <v>40</v>
      </c>
      <c r="B43" s="20" t="s">
        <v>4</v>
      </c>
      <c r="C43" s="12" t="s">
        <v>4</v>
      </c>
      <c r="D43" s="12" t="s">
        <v>10</v>
      </c>
      <c r="E43" s="12" t="s">
        <v>5</v>
      </c>
      <c r="F43" s="77">
        <v>6</v>
      </c>
      <c r="G43" s="12"/>
      <c r="H43" s="12"/>
      <c r="I43" s="77">
        <v>41</v>
      </c>
      <c r="J43" s="12" t="s">
        <v>134</v>
      </c>
      <c r="K43" s="21"/>
      <c r="L43" s="21"/>
      <c r="M43" s="22"/>
      <c r="N43" s="65"/>
      <c r="O43" s="21"/>
      <c r="P43" s="21"/>
      <c r="Q43" s="21">
        <v>3500</v>
      </c>
      <c r="R43" s="21"/>
      <c r="S43" s="21">
        <v>395.01</v>
      </c>
      <c r="T43" s="21"/>
      <c r="U43" s="21"/>
      <c r="V43" s="82"/>
      <c r="W43" s="21"/>
      <c r="X43" s="21">
        <v>275</v>
      </c>
      <c r="Y43" s="82">
        <v>150</v>
      </c>
      <c r="Z43" s="82">
        <v>150</v>
      </c>
      <c r="AA43" s="82">
        <v>150</v>
      </c>
      <c r="AB43" s="82">
        <v>150</v>
      </c>
      <c r="AC43" s="21">
        <f t="shared" si="5"/>
        <v>150</v>
      </c>
      <c r="AG43" s="21">
        <f t="shared" si="6"/>
        <v>150</v>
      </c>
    </row>
    <row r="44" spans="1:33" ht="15.75">
      <c r="A44" s="113">
        <v>41</v>
      </c>
      <c r="B44" s="20" t="s">
        <v>4</v>
      </c>
      <c r="C44" s="12" t="s">
        <v>4</v>
      </c>
      <c r="D44" s="12" t="s">
        <v>10</v>
      </c>
      <c r="E44" s="12" t="s">
        <v>5</v>
      </c>
      <c r="F44" s="77">
        <v>7</v>
      </c>
      <c r="G44" s="12"/>
      <c r="H44" s="12"/>
      <c r="I44" s="77">
        <v>41</v>
      </c>
      <c r="J44" s="12" t="s">
        <v>135</v>
      </c>
      <c r="K44" s="21"/>
      <c r="L44" s="21"/>
      <c r="M44" s="22"/>
      <c r="N44" s="65"/>
      <c r="O44" s="21"/>
      <c r="P44" s="21"/>
      <c r="Q44" s="21"/>
      <c r="R44" s="21"/>
      <c r="S44" s="21">
        <v>3015</v>
      </c>
      <c r="T44" s="21"/>
      <c r="U44" s="21">
        <v>20</v>
      </c>
      <c r="V44" s="82"/>
      <c r="W44" s="21"/>
      <c r="X44" s="21">
        <v>5</v>
      </c>
      <c r="Y44" s="82">
        <v>0</v>
      </c>
      <c r="Z44" s="82">
        <v>0</v>
      </c>
      <c r="AA44" s="82">
        <v>0</v>
      </c>
      <c r="AB44" s="82">
        <v>0</v>
      </c>
      <c r="AC44" s="21">
        <f t="shared" si="5"/>
        <v>0</v>
      </c>
      <c r="AG44" s="21">
        <f t="shared" si="6"/>
        <v>0</v>
      </c>
    </row>
    <row r="45" spans="1:33" ht="15.75">
      <c r="A45" s="113">
        <v>42</v>
      </c>
      <c r="B45" s="20" t="s">
        <v>4</v>
      </c>
      <c r="C45" s="12" t="s">
        <v>4</v>
      </c>
      <c r="D45" s="12" t="s">
        <v>10</v>
      </c>
      <c r="E45" s="12" t="s">
        <v>7</v>
      </c>
      <c r="F45" s="12"/>
      <c r="G45" s="12"/>
      <c r="H45" s="12"/>
      <c r="I45" s="12" t="s">
        <v>3</v>
      </c>
      <c r="J45" s="12" t="s">
        <v>27</v>
      </c>
      <c r="K45" s="21">
        <v>2400</v>
      </c>
      <c r="L45" s="21">
        <v>2400</v>
      </c>
      <c r="M45" s="22">
        <v>2295</v>
      </c>
      <c r="N45" s="65">
        <f t="shared" si="7"/>
        <v>0.95625</v>
      </c>
      <c r="O45" s="21"/>
      <c r="P45" s="21">
        <v>3011</v>
      </c>
      <c r="Q45" s="21">
        <v>2475</v>
      </c>
      <c r="R45" s="21">
        <v>2400</v>
      </c>
      <c r="S45" s="21">
        <v>3183.4</v>
      </c>
      <c r="T45" s="21">
        <v>4500</v>
      </c>
      <c r="U45" s="21">
        <v>5063</v>
      </c>
      <c r="V45" s="82">
        <v>4500</v>
      </c>
      <c r="W45" s="21">
        <v>5000</v>
      </c>
      <c r="X45" s="21">
        <v>5384</v>
      </c>
      <c r="Y45" s="82">
        <v>5300</v>
      </c>
      <c r="Z45" s="82">
        <v>5300</v>
      </c>
      <c r="AA45" s="82">
        <v>5300</v>
      </c>
      <c r="AB45" s="82">
        <v>5300</v>
      </c>
      <c r="AC45" s="21">
        <f t="shared" si="5"/>
        <v>5300</v>
      </c>
      <c r="AG45" s="21">
        <f t="shared" si="6"/>
        <v>5300</v>
      </c>
    </row>
    <row r="46" spans="1:35" ht="15.75" customHeight="1">
      <c r="A46" s="113">
        <v>43</v>
      </c>
      <c r="B46" s="20" t="s">
        <v>4</v>
      </c>
      <c r="C46" s="12" t="s">
        <v>4</v>
      </c>
      <c r="D46" s="12" t="s">
        <v>10</v>
      </c>
      <c r="E46" s="12" t="s">
        <v>2</v>
      </c>
      <c r="F46" s="12" t="s">
        <v>28</v>
      </c>
      <c r="G46" s="12"/>
      <c r="H46" s="12"/>
      <c r="I46" s="12" t="s">
        <v>3</v>
      </c>
      <c r="J46" s="12" t="s">
        <v>84</v>
      </c>
      <c r="K46" s="21">
        <v>900</v>
      </c>
      <c r="L46" s="21">
        <v>900</v>
      </c>
      <c r="M46" s="22">
        <v>966.18</v>
      </c>
      <c r="N46" s="65">
        <f t="shared" si="7"/>
        <v>1.0735333333333332</v>
      </c>
      <c r="O46" s="21">
        <v>100</v>
      </c>
      <c r="P46" s="21">
        <v>542.37</v>
      </c>
      <c r="Q46" s="21">
        <v>1142.1</v>
      </c>
      <c r="R46" s="21">
        <v>400</v>
      </c>
      <c r="S46" s="21">
        <v>661.12</v>
      </c>
      <c r="T46" s="21">
        <v>700</v>
      </c>
      <c r="U46" s="21">
        <v>882.68</v>
      </c>
      <c r="V46" s="82">
        <v>400</v>
      </c>
      <c r="W46" s="21">
        <v>800</v>
      </c>
      <c r="X46" s="21">
        <v>665.32</v>
      </c>
      <c r="Y46" s="82">
        <v>660</v>
      </c>
      <c r="Z46" s="82">
        <v>660</v>
      </c>
      <c r="AA46" s="82">
        <v>660</v>
      </c>
      <c r="AB46" s="82">
        <v>660</v>
      </c>
      <c r="AC46" s="21">
        <f t="shared" si="5"/>
        <v>660</v>
      </c>
      <c r="AG46" s="21">
        <f t="shared" si="6"/>
        <v>660</v>
      </c>
      <c r="AH46" s="106"/>
      <c r="AI46" s="106"/>
    </row>
    <row r="47" spans="1:35" ht="15.75">
      <c r="A47" s="113">
        <v>44</v>
      </c>
      <c r="B47" s="20" t="s">
        <v>4</v>
      </c>
      <c r="C47" s="12" t="s">
        <v>4</v>
      </c>
      <c r="D47" s="12" t="s">
        <v>10</v>
      </c>
      <c r="E47" s="12" t="s">
        <v>2</v>
      </c>
      <c r="F47" s="12" t="s">
        <v>10</v>
      </c>
      <c r="G47" s="12"/>
      <c r="H47" s="12"/>
      <c r="I47" s="12" t="s">
        <v>3</v>
      </c>
      <c r="J47" s="12" t="s">
        <v>29</v>
      </c>
      <c r="K47" s="21"/>
      <c r="L47" s="21"/>
      <c r="M47" s="22"/>
      <c r="N47" s="65" t="e">
        <f t="shared" si="7"/>
        <v>#DIV/0!</v>
      </c>
      <c r="O47" s="21"/>
      <c r="P47" s="21"/>
      <c r="Q47" s="21"/>
      <c r="R47" s="21"/>
      <c r="S47" s="21"/>
      <c r="T47" s="21"/>
      <c r="U47" s="21"/>
      <c r="V47" s="82"/>
      <c r="W47" s="21"/>
      <c r="X47" s="21"/>
      <c r="Y47" s="82">
        <v>0</v>
      </c>
      <c r="Z47" s="82">
        <v>0</v>
      </c>
      <c r="AA47" s="82">
        <v>0</v>
      </c>
      <c r="AB47" s="82">
        <v>0</v>
      </c>
      <c r="AC47" s="21">
        <f t="shared" si="5"/>
        <v>0</v>
      </c>
      <c r="AG47" s="21">
        <f t="shared" si="6"/>
        <v>0</v>
      </c>
      <c r="AH47" s="106"/>
      <c r="AI47" s="106"/>
    </row>
    <row r="48" spans="1:35" ht="15.75">
      <c r="A48" s="113">
        <v>45</v>
      </c>
      <c r="B48" s="20" t="s">
        <v>4</v>
      </c>
      <c r="C48" s="12" t="s">
        <v>4</v>
      </c>
      <c r="D48" s="12" t="s">
        <v>10</v>
      </c>
      <c r="E48" s="12" t="s">
        <v>20</v>
      </c>
      <c r="F48" s="12"/>
      <c r="G48" s="12"/>
      <c r="H48" s="12"/>
      <c r="I48" s="12" t="s">
        <v>3</v>
      </c>
      <c r="J48" s="12" t="s">
        <v>30</v>
      </c>
      <c r="K48" s="21">
        <v>0</v>
      </c>
      <c r="L48" s="21"/>
      <c r="M48" s="22"/>
      <c r="N48" s="65" t="e">
        <f t="shared" si="7"/>
        <v>#DIV/0!</v>
      </c>
      <c r="O48" s="21">
        <v>0</v>
      </c>
      <c r="P48" s="21">
        <v>332.8</v>
      </c>
      <c r="Q48" s="21"/>
      <c r="R48" s="21">
        <v>0</v>
      </c>
      <c r="S48" s="21"/>
      <c r="T48" s="21"/>
      <c r="U48" s="21"/>
      <c r="V48" s="82">
        <v>0</v>
      </c>
      <c r="W48" s="21">
        <v>0</v>
      </c>
      <c r="X48" s="21"/>
      <c r="Y48" s="82">
        <v>0</v>
      </c>
      <c r="Z48" s="82">
        <v>0</v>
      </c>
      <c r="AA48" s="82">
        <v>0</v>
      </c>
      <c r="AB48" s="82">
        <v>0</v>
      </c>
      <c r="AC48" s="21">
        <f t="shared" si="5"/>
        <v>0</v>
      </c>
      <c r="AG48" s="21">
        <f t="shared" si="6"/>
        <v>0</v>
      </c>
      <c r="AH48" s="106"/>
      <c r="AI48" s="106"/>
    </row>
    <row r="49" spans="1:35" ht="15.75">
      <c r="A49" s="115">
        <v>46</v>
      </c>
      <c r="B49" s="30" t="s">
        <v>4</v>
      </c>
      <c r="C49" s="31" t="s">
        <v>4</v>
      </c>
      <c r="D49" s="31"/>
      <c r="E49" s="31"/>
      <c r="F49" s="31"/>
      <c r="G49" s="31"/>
      <c r="H49" s="31"/>
      <c r="I49" s="31"/>
      <c r="J49" s="2" t="s">
        <v>67</v>
      </c>
      <c r="K49" s="32">
        <f>SUM(K21:K48)</f>
        <v>7750</v>
      </c>
      <c r="L49" s="32">
        <f>SUM(L21:L48)</f>
        <v>9000</v>
      </c>
      <c r="M49" s="67">
        <f>SUM(M21:M48)</f>
        <v>17807.059999999998</v>
      </c>
      <c r="N49" s="73">
        <f t="shared" si="7"/>
        <v>1.978562222222222</v>
      </c>
      <c r="O49" s="32">
        <f aca="true" t="shared" si="8" ref="O49:AC49">SUM(O21:O48)</f>
        <v>4000</v>
      </c>
      <c r="P49" s="32">
        <f t="shared" si="8"/>
        <v>21220.989999999998</v>
      </c>
      <c r="Q49" s="32">
        <f>SUM(Q21:Q48)</f>
        <v>21228.499999999996</v>
      </c>
      <c r="R49" s="32">
        <f t="shared" si="8"/>
        <v>7250</v>
      </c>
      <c r="S49" s="32">
        <f t="shared" si="8"/>
        <v>18519.39</v>
      </c>
      <c r="T49" s="32">
        <f t="shared" si="8"/>
        <v>28200</v>
      </c>
      <c r="U49" s="32">
        <f t="shared" si="8"/>
        <v>35055.590000000004</v>
      </c>
      <c r="V49" s="84">
        <f t="shared" si="8"/>
        <v>10100</v>
      </c>
      <c r="W49" s="32">
        <f>SUM(W21:W48)</f>
        <v>12800</v>
      </c>
      <c r="X49" s="32">
        <f t="shared" si="8"/>
        <v>21316.25</v>
      </c>
      <c r="Y49" s="84">
        <f t="shared" si="8"/>
        <v>14153</v>
      </c>
      <c r="Z49" s="84">
        <f>SUM(Z21:Z48)</f>
        <v>20700</v>
      </c>
      <c r="AA49" s="84">
        <f>SUM(AA21:AA48)</f>
        <v>20700</v>
      </c>
      <c r="AB49" s="84">
        <f>SUM(AB21:AB48)</f>
        <v>23904</v>
      </c>
      <c r="AC49" s="32">
        <f t="shared" si="8"/>
        <v>14153</v>
      </c>
      <c r="AG49" s="32">
        <f>SUM(AG21:AG48)</f>
        <v>14153</v>
      </c>
      <c r="AH49" s="106"/>
      <c r="AI49" s="106"/>
    </row>
    <row r="50" spans="1:35" ht="15.75">
      <c r="A50" s="113">
        <v>47</v>
      </c>
      <c r="B50" s="20" t="s">
        <v>4</v>
      </c>
      <c r="C50" s="12" t="s">
        <v>10</v>
      </c>
      <c r="D50" s="12" t="s">
        <v>10</v>
      </c>
      <c r="E50" s="12" t="s">
        <v>5</v>
      </c>
      <c r="F50" s="12"/>
      <c r="G50" s="12"/>
      <c r="H50" s="12"/>
      <c r="I50" s="77">
        <v>41</v>
      </c>
      <c r="J50" s="12" t="s">
        <v>31</v>
      </c>
      <c r="K50" s="21">
        <v>2000</v>
      </c>
      <c r="L50" s="21">
        <v>2000</v>
      </c>
      <c r="M50" s="22">
        <v>1379</v>
      </c>
      <c r="N50" s="65">
        <f t="shared" si="7"/>
        <v>0.6895</v>
      </c>
      <c r="O50" s="21">
        <v>-500</v>
      </c>
      <c r="P50" s="21">
        <v>2593</v>
      </c>
      <c r="Q50" s="21">
        <v>2200</v>
      </c>
      <c r="R50" s="21">
        <v>1000</v>
      </c>
      <c r="S50" s="21">
        <v>1703</v>
      </c>
      <c r="T50" s="21">
        <v>531</v>
      </c>
      <c r="U50" s="21">
        <v>2656</v>
      </c>
      <c r="V50" s="82">
        <v>1500</v>
      </c>
      <c r="W50" s="21">
        <v>2000</v>
      </c>
      <c r="X50" s="21">
        <v>742</v>
      </c>
      <c r="Y50" s="82">
        <v>0</v>
      </c>
      <c r="Z50" s="82">
        <v>318</v>
      </c>
      <c r="AA50" s="82">
        <v>318</v>
      </c>
      <c r="AB50" s="82">
        <v>406</v>
      </c>
      <c r="AC50" s="21">
        <f>Y50</f>
        <v>0</v>
      </c>
      <c r="AG50" s="21">
        <f>Y50</f>
        <v>0</v>
      </c>
      <c r="AH50" s="106"/>
      <c r="AI50" s="106"/>
    </row>
    <row r="51" spans="1:35" ht="15.75">
      <c r="A51" s="113">
        <v>48</v>
      </c>
      <c r="B51" s="104">
        <v>2</v>
      </c>
      <c r="C51" s="12" t="s">
        <v>10</v>
      </c>
      <c r="D51" s="12" t="s">
        <v>10</v>
      </c>
      <c r="E51" s="12" t="s">
        <v>5</v>
      </c>
      <c r="F51" s="77">
        <v>1</v>
      </c>
      <c r="G51" s="12"/>
      <c r="H51" s="12"/>
      <c r="I51" s="77">
        <v>41</v>
      </c>
      <c r="J51" s="12" t="s">
        <v>120</v>
      </c>
      <c r="K51" s="21"/>
      <c r="L51" s="21"/>
      <c r="M51" s="22"/>
      <c r="N51" s="65"/>
      <c r="O51" s="21"/>
      <c r="P51" s="21"/>
      <c r="Q51" s="21"/>
      <c r="R51" s="21"/>
      <c r="S51" s="21"/>
      <c r="T51" s="21"/>
      <c r="U51" s="21"/>
      <c r="V51" s="82"/>
      <c r="W51" s="21"/>
      <c r="X51" s="21">
        <v>16900</v>
      </c>
      <c r="Y51" s="82">
        <v>0</v>
      </c>
      <c r="Z51" s="82">
        <v>0</v>
      </c>
      <c r="AA51" s="82">
        <v>0</v>
      </c>
      <c r="AB51" s="82">
        <v>0</v>
      </c>
      <c r="AC51" s="21">
        <f>Y51</f>
        <v>0</v>
      </c>
      <c r="AG51" s="21">
        <f>Y51</f>
        <v>0</v>
      </c>
      <c r="AH51" s="106"/>
      <c r="AI51" s="106"/>
    </row>
    <row r="52" spans="1:35" ht="15.75">
      <c r="A52" s="113">
        <v>49</v>
      </c>
      <c r="B52" s="20" t="s">
        <v>4</v>
      </c>
      <c r="C52" s="12" t="s">
        <v>10</v>
      </c>
      <c r="D52" s="77">
        <v>9</v>
      </c>
      <c r="E52" s="12" t="s">
        <v>5</v>
      </c>
      <c r="F52" s="12"/>
      <c r="G52" s="12"/>
      <c r="H52" s="12"/>
      <c r="I52" s="77">
        <v>44</v>
      </c>
      <c r="J52" s="12" t="s">
        <v>138</v>
      </c>
      <c r="K52" s="21">
        <v>0</v>
      </c>
      <c r="L52" s="21"/>
      <c r="M52" s="22">
        <v>0</v>
      </c>
      <c r="N52" s="65" t="e">
        <f t="shared" si="7"/>
        <v>#DIV/0!</v>
      </c>
      <c r="O52" s="21"/>
      <c r="P52" s="21"/>
      <c r="Q52" s="21"/>
      <c r="R52" s="21">
        <v>0</v>
      </c>
      <c r="S52" s="21">
        <v>53959.75</v>
      </c>
      <c r="T52" s="21">
        <v>8878</v>
      </c>
      <c r="U52" s="21">
        <v>8878</v>
      </c>
      <c r="V52" s="82">
        <v>0</v>
      </c>
      <c r="W52" s="21">
        <v>5000</v>
      </c>
      <c r="X52" s="21">
        <v>3940.63</v>
      </c>
      <c r="Y52" s="82">
        <v>3702.51</v>
      </c>
      <c r="Z52" s="82">
        <v>3702.51</v>
      </c>
      <c r="AA52" s="82">
        <v>3702.51</v>
      </c>
      <c r="AB52" s="82">
        <v>3703</v>
      </c>
      <c r="AC52" s="21">
        <f>Y52</f>
        <v>3702.51</v>
      </c>
      <c r="AG52" s="21">
        <f>Y52</f>
        <v>3702.51</v>
      </c>
      <c r="AH52" s="106"/>
      <c r="AI52" s="106"/>
    </row>
    <row r="53" spans="1:33" ht="15.75">
      <c r="A53" s="115">
        <v>50</v>
      </c>
      <c r="B53" s="30" t="s">
        <v>4</v>
      </c>
      <c r="C53" s="31" t="s">
        <v>10</v>
      </c>
      <c r="D53" s="31"/>
      <c r="E53" s="31"/>
      <c r="F53" s="31"/>
      <c r="G53" s="31"/>
      <c r="H53" s="31"/>
      <c r="I53" s="31"/>
      <c r="J53" s="2" t="s">
        <v>68</v>
      </c>
      <c r="K53" s="32">
        <f>SUM(K50:K52)</f>
        <v>2000</v>
      </c>
      <c r="L53" s="32">
        <f>SUM(L50:L52)</f>
        <v>2000</v>
      </c>
      <c r="M53" s="67">
        <f>SUM(M50:M52)</f>
        <v>1379</v>
      </c>
      <c r="N53" s="73">
        <f t="shared" si="7"/>
        <v>0.6895</v>
      </c>
      <c r="O53" s="32">
        <f aca="true" t="shared" si="9" ref="O53:AC53">SUM(O50:O52)</f>
        <v>-500</v>
      </c>
      <c r="P53" s="32">
        <f t="shared" si="9"/>
        <v>2593</v>
      </c>
      <c r="Q53" s="32">
        <f t="shared" si="9"/>
        <v>2200</v>
      </c>
      <c r="R53" s="32">
        <f t="shared" si="9"/>
        <v>1000</v>
      </c>
      <c r="S53" s="32">
        <f t="shared" si="9"/>
        <v>55662.75</v>
      </c>
      <c r="T53" s="32">
        <f t="shared" si="9"/>
        <v>9409</v>
      </c>
      <c r="U53" s="32">
        <f t="shared" si="9"/>
        <v>11534</v>
      </c>
      <c r="V53" s="84">
        <f t="shared" si="9"/>
        <v>1500</v>
      </c>
      <c r="W53" s="32">
        <f t="shared" si="9"/>
        <v>7000</v>
      </c>
      <c r="X53" s="32">
        <f t="shared" si="9"/>
        <v>21582.63</v>
      </c>
      <c r="Y53" s="84">
        <f t="shared" si="9"/>
        <v>3702.51</v>
      </c>
      <c r="Z53" s="84">
        <f>SUM(Z50:Z52)</f>
        <v>4020.51</v>
      </c>
      <c r="AA53" s="84">
        <f>SUM(AA50:AA52)</f>
        <v>4020.51</v>
      </c>
      <c r="AB53" s="84">
        <f>SUM(AB50:AB52)</f>
        <v>4109</v>
      </c>
      <c r="AC53" s="32">
        <f t="shared" si="9"/>
        <v>3702.51</v>
      </c>
      <c r="AG53" s="32">
        <f>SUM(AG50:AG52)</f>
        <v>3702.51</v>
      </c>
    </row>
    <row r="54" spans="1:33" ht="15.75">
      <c r="A54" s="113">
        <v>51</v>
      </c>
      <c r="B54" s="20" t="s">
        <v>4</v>
      </c>
      <c r="C54" s="12" t="s">
        <v>25</v>
      </c>
      <c r="D54" s="12" t="s">
        <v>4</v>
      </c>
      <c r="E54" s="12"/>
      <c r="F54" s="12"/>
      <c r="G54" s="12"/>
      <c r="H54" s="12"/>
      <c r="I54" s="12" t="s">
        <v>3</v>
      </c>
      <c r="J54" s="12" t="s">
        <v>32</v>
      </c>
      <c r="K54" s="21">
        <v>150</v>
      </c>
      <c r="L54" s="21">
        <v>150</v>
      </c>
      <c r="M54" s="22">
        <v>42.77</v>
      </c>
      <c r="N54" s="65">
        <f t="shared" si="7"/>
        <v>0.28513333333333335</v>
      </c>
      <c r="O54" s="21"/>
      <c r="P54" s="21">
        <v>45.2</v>
      </c>
      <c r="Q54" s="21">
        <v>51.8</v>
      </c>
      <c r="R54" s="21">
        <v>150</v>
      </c>
      <c r="S54" s="21">
        <v>61.5</v>
      </c>
      <c r="T54" s="21">
        <v>15</v>
      </c>
      <c r="U54" s="21">
        <v>14.88</v>
      </c>
      <c r="V54" s="82">
        <v>50</v>
      </c>
      <c r="W54" s="21">
        <v>15</v>
      </c>
      <c r="X54" s="21">
        <v>2.31</v>
      </c>
      <c r="Y54" s="82">
        <v>1</v>
      </c>
      <c r="Z54" s="82">
        <v>1</v>
      </c>
      <c r="AA54" s="82">
        <v>1</v>
      </c>
      <c r="AB54" s="82">
        <v>1</v>
      </c>
      <c r="AC54" s="21">
        <f>Y54</f>
        <v>1</v>
      </c>
      <c r="AG54" s="21">
        <f>Y54</f>
        <v>1</v>
      </c>
    </row>
    <row r="55" spans="1:33" ht="15.75">
      <c r="A55" s="113">
        <v>52</v>
      </c>
      <c r="B55" s="20" t="s">
        <v>4</v>
      </c>
      <c r="C55" s="12" t="s">
        <v>25</v>
      </c>
      <c r="D55" s="12" t="s">
        <v>10</v>
      </c>
      <c r="E55" s="12"/>
      <c r="F55" s="12"/>
      <c r="G55" s="12"/>
      <c r="H55" s="12"/>
      <c r="I55" s="12" t="s">
        <v>3</v>
      </c>
      <c r="J55" s="12" t="s">
        <v>33</v>
      </c>
      <c r="K55" s="21"/>
      <c r="L55" s="21"/>
      <c r="M55" s="22">
        <v>0.19</v>
      </c>
      <c r="N55" s="65" t="e">
        <f t="shared" si="7"/>
        <v>#DIV/0!</v>
      </c>
      <c r="O55" s="21"/>
      <c r="P55" s="21">
        <v>15.31</v>
      </c>
      <c r="Q55" s="21">
        <v>0.28</v>
      </c>
      <c r="R55" s="21"/>
      <c r="S55" s="21">
        <v>0.33</v>
      </c>
      <c r="T55" s="21">
        <v>0</v>
      </c>
      <c r="U55" s="21">
        <v>0.02</v>
      </c>
      <c r="V55" s="82"/>
      <c r="W55" s="21"/>
      <c r="X55" s="21">
        <v>8.4</v>
      </c>
      <c r="Y55" s="82">
        <v>1</v>
      </c>
      <c r="Z55" s="82">
        <v>1</v>
      </c>
      <c r="AA55" s="82">
        <v>1</v>
      </c>
      <c r="AB55" s="82">
        <v>1</v>
      </c>
      <c r="AC55" s="21">
        <f>Y55</f>
        <v>1</v>
      </c>
      <c r="AG55" s="21">
        <f>Y55</f>
        <v>1</v>
      </c>
    </row>
    <row r="56" spans="1:33" ht="15.75">
      <c r="A56" s="113">
        <v>53</v>
      </c>
      <c r="B56" s="20" t="s">
        <v>4</v>
      </c>
      <c r="C56" s="12" t="s">
        <v>25</v>
      </c>
      <c r="D56" s="12" t="s">
        <v>25</v>
      </c>
      <c r="E56" s="12"/>
      <c r="F56" s="12"/>
      <c r="G56" s="12"/>
      <c r="H56" s="12"/>
      <c r="I56" s="12" t="s">
        <v>3</v>
      </c>
      <c r="J56" s="12" t="s">
        <v>34</v>
      </c>
      <c r="K56" s="21"/>
      <c r="L56" s="21"/>
      <c r="M56" s="22">
        <v>94.16</v>
      </c>
      <c r="N56" s="65" t="e">
        <f t="shared" si="7"/>
        <v>#DIV/0!</v>
      </c>
      <c r="O56" s="21"/>
      <c r="P56" s="21">
        <v>84.74</v>
      </c>
      <c r="Q56" s="21">
        <v>103.56</v>
      </c>
      <c r="R56" s="21"/>
      <c r="S56" s="21">
        <v>53.5</v>
      </c>
      <c r="T56" s="21">
        <v>25</v>
      </c>
      <c r="U56" s="21">
        <v>32.24</v>
      </c>
      <c r="V56" s="82">
        <v>50</v>
      </c>
      <c r="W56" s="21">
        <v>15</v>
      </c>
      <c r="X56" s="21">
        <v>54.91</v>
      </c>
      <c r="Y56" s="82">
        <v>0</v>
      </c>
      <c r="Z56" s="82">
        <v>0</v>
      </c>
      <c r="AA56" s="82">
        <v>0</v>
      </c>
      <c r="AB56" s="82">
        <v>0</v>
      </c>
      <c r="AC56" s="21">
        <f>Y56</f>
        <v>0</v>
      </c>
      <c r="AG56" s="21">
        <f>Y56</f>
        <v>0</v>
      </c>
    </row>
    <row r="57" spans="1:33" ht="15.75">
      <c r="A57" s="115">
        <v>54</v>
      </c>
      <c r="B57" s="30" t="s">
        <v>4</v>
      </c>
      <c r="C57" s="31" t="s">
        <v>25</v>
      </c>
      <c r="D57" s="31"/>
      <c r="E57" s="31"/>
      <c r="F57" s="31"/>
      <c r="G57" s="31"/>
      <c r="H57" s="31"/>
      <c r="I57" s="31"/>
      <c r="J57" s="2" t="s">
        <v>69</v>
      </c>
      <c r="K57" s="32">
        <f>SUM(K54:K56)</f>
        <v>150</v>
      </c>
      <c r="L57" s="32">
        <f>SUM(L54:L56)</f>
        <v>150</v>
      </c>
      <c r="M57" s="67">
        <f>SUM(M54:M56)</f>
        <v>137.12</v>
      </c>
      <c r="N57" s="73">
        <f t="shared" si="7"/>
        <v>0.9141333333333334</v>
      </c>
      <c r="O57" s="32">
        <f aca="true" t="shared" si="10" ref="O57:AC57">SUM(O54:O56)</f>
        <v>0</v>
      </c>
      <c r="P57" s="32">
        <f t="shared" si="10"/>
        <v>145.25</v>
      </c>
      <c r="Q57" s="32">
        <f>SUM(Q54:Q56)</f>
        <v>155.64</v>
      </c>
      <c r="R57" s="32">
        <f t="shared" si="10"/>
        <v>150</v>
      </c>
      <c r="S57" s="32">
        <f t="shared" si="10"/>
        <v>115.33</v>
      </c>
      <c r="T57" s="32">
        <f t="shared" si="10"/>
        <v>40</v>
      </c>
      <c r="U57" s="32">
        <f t="shared" si="10"/>
        <v>47.14</v>
      </c>
      <c r="V57" s="84">
        <f t="shared" si="10"/>
        <v>100</v>
      </c>
      <c r="W57" s="32">
        <f>SUM(W54:W56)</f>
        <v>30</v>
      </c>
      <c r="X57" s="32">
        <f t="shared" si="10"/>
        <v>65.62</v>
      </c>
      <c r="Y57" s="84">
        <f t="shared" si="10"/>
        <v>2</v>
      </c>
      <c r="Z57" s="84">
        <f>SUM(Z54:Z56)</f>
        <v>2</v>
      </c>
      <c r="AA57" s="84">
        <f>SUM(AA54:AA56)</f>
        <v>2</v>
      </c>
      <c r="AB57" s="84">
        <f>SUM(AB54:AB56)</f>
        <v>2</v>
      </c>
      <c r="AC57" s="32">
        <f t="shared" si="10"/>
        <v>2</v>
      </c>
      <c r="AG57" s="32">
        <f>SUM(AG54:AG56)</f>
        <v>2</v>
      </c>
    </row>
    <row r="58" spans="1:33" ht="15.75">
      <c r="A58" s="113">
        <v>55</v>
      </c>
      <c r="B58" s="20" t="s">
        <v>4</v>
      </c>
      <c r="C58" s="12" t="s">
        <v>35</v>
      </c>
      <c r="D58" s="12" t="s">
        <v>1</v>
      </c>
      <c r="E58" s="12" t="s">
        <v>20</v>
      </c>
      <c r="F58" s="12"/>
      <c r="G58" s="12"/>
      <c r="H58" s="12"/>
      <c r="I58" s="12" t="s">
        <v>3</v>
      </c>
      <c r="J58" s="12" t="s">
        <v>36</v>
      </c>
      <c r="K58" s="21">
        <v>0</v>
      </c>
      <c r="L58" s="21">
        <v>0</v>
      </c>
      <c r="M58" s="22">
        <v>0</v>
      </c>
      <c r="N58" s="65" t="e">
        <f t="shared" si="7"/>
        <v>#DIV/0!</v>
      </c>
      <c r="O58" s="21">
        <v>0</v>
      </c>
      <c r="P58" s="21"/>
      <c r="Q58" s="21"/>
      <c r="R58" s="21">
        <v>0</v>
      </c>
      <c r="S58" s="21"/>
      <c r="T58" s="21"/>
      <c r="U58" s="21"/>
      <c r="V58" s="82">
        <v>0</v>
      </c>
      <c r="W58" s="21">
        <v>0</v>
      </c>
      <c r="X58" s="21"/>
      <c r="Y58" s="82">
        <v>0</v>
      </c>
      <c r="Z58" s="82">
        <v>0</v>
      </c>
      <c r="AA58" s="82">
        <v>0</v>
      </c>
      <c r="AB58" s="82">
        <v>0</v>
      </c>
      <c r="AC58" s="21">
        <f aca="true" t="shared" si="11" ref="AC58:AC66">Y58</f>
        <v>0</v>
      </c>
      <c r="AG58" s="21">
        <f aca="true" t="shared" si="12" ref="AG58:AG66">Y58</f>
        <v>0</v>
      </c>
    </row>
    <row r="59" spans="1:33" ht="15.75">
      <c r="A59" s="113">
        <v>56</v>
      </c>
      <c r="B59" s="20" t="s">
        <v>4</v>
      </c>
      <c r="C59" s="12" t="s">
        <v>35</v>
      </c>
      <c r="D59" s="12" t="s">
        <v>4</v>
      </c>
      <c r="E59" s="12" t="s">
        <v>37</v>
      </c>
      <c r="F59" s="12"/>
      <c r="G59" s="12"/>
      <c r="H59" s="12"/>
      <c r="I59" s="12" t="s">
        <v>3</v>
      </c>
      <c r="J59" s="12" t="s">
        <v>38</v>
      </c>
      <c r="K59" s="21">
        <v>0</v>
      </c>
      <c r="L59" s="21"/>
      <c r="M59" s="22">
        <v>304.71</v>
      </c>
      <c r="N59" s="65" t="e">
        <f t="shared" si="7"/>
        <v>#DIV/0!</v>
      </c>
      <c r="O59" s="21">
        <v>300</v>
      </c>
      <c r="P59" s="21">
        <v>153.51</v>
      </c>
      <c r="Q59" s="21">
        <v>304.71</v>
      </c>
      <c r="R59" s="21">
        <v>0</v>
      </c>
      <c r="S59" s="21">
        <v>4.87</v>
      </c>
      <c r="T59" s="21"/>
      <c r="U59" s="21"/>
      <c r="V59" s="82">
        <v>0</v>
      </c>
      <c r="W59" s="21">
        <v>0</v>
      </c>
      <c r="X59" s="21">
        <v>206.49</v>
      </c>
      <c r="Y59" s="82">
        <v>0</v>
      </c>
      <c r="Z59" s="82">
        <v>0</v>
      </c>
      <c r="AA59" s="82">
        <v>0</v>
      </c>
      <c r="AB59" s="82">
        <v>0</v>
      </c>
      <c r="AC59" s="21">
        <f t="shared" si="11"/>
        <v>0</v>
      </c>
      <c r="AG59" s="21">
        <f t="shared" si="12"/>
        <v>0</v>
      </c>
    </row>
    <row r="60" spans="1:33" ht="15.75">
      <c r="A60" s="113">
        <v>57</v>
      </c>
      <c r="B60" s="20" t="s">
        <v>4</v>
      </c>
      <c r="C60" s="12" t="s">
        <v>35</v>
      </c>
      <c r="D60" s="12" t="s">
        <v>4</v>
      </c>
      <c r="E60" s="12" t="s">
        <v>39</v>
      </c>
      <c r="F60" s="12"/>
      <c r="G60" s="12"/>
      <c r="H60" s="12"/>
      <c r="I60" s="12" t="s">
        <v>3</v>
      </c>
      <c r="J60" s="12" t="s">
        <v>40</v>
      </c>
      <c r="K60" s="21">
        <v>0</v>
      </c>
      <c r="L60" s="21"/>
      <c r="M60" s="22">
        <v>0</v>
      </c>
      <c r="N60" s="65" t="e">
        <f t="shared" si="7"/>
        <v>#DIV/0!</v>
      </c>
      <c r="O60" s="21"/>
      <c r="P60" s="21">
        <v>1024.82</v>
      </c>
      <c r="Q60" s="21"/>
      <c r="R60" s="21">
        <v>0</v>
      </c>
      <c r="S60" s="21"/>
      <c r="T60" s="21"/>
      <c r="U60" s="21"/>
      <c r="V60" s="82">
        <v>0</v>
      </c>
      <c r="W60" s="21">
        <v>0</v>
      </c>
      <c r="X60" s="21"/>
      <c r="Y60" s="82">
        <v>0</v>
      </c>
      <c r="Z60" s="82">
        <v>0</v>
      </c>
      <c r="AA60" s="82">
        <v>0</v>
      </c>
      <c r="AB60" s="82">
        <v>0</v>
      </c>
      <c r="AC60" s="21">
        <f t="shared" si="11"/>
        <v>0</v>
      </c>
      <c r="AG60" s="21">
        <f t="shared" si="12"/>
        <v>0</v>
      </c>
    </row>
    <row r="61" spans="1:33" ht="15.75" customHeight="1">
      <c r="A61" s="113">
        <v>58</v>
      </c>
      <c r="B61" s="20" t="s">
        <v>4</v>
      </c>
      <c r="C61" s="12" t="s">
        <v>35</v>
      </c>
      <c r="D61" s="12" t="s">
        <v>4</v>
      </c>
      <c r="E61" s="12" t="s">
        <v>12</v>
      </c>
      <c r="F61" s="12"/>
      <c r="G61" s="12"/>
      <c r="H61" s="12"/>
      <c r="I61" s="12" t="s">
        <v>3</v>
      </c>
      <c r="J61" s="12" t="s">
        <v>41</v>
      </c>
      <c r="K61" s="21">
        <v>2120</v>
      </c>
      <c r="L61" s="21">
        <v>5120</v>
      </c>
      <c r="M61" s="22">
        <v>5379.97</v>
      </c>
      <c r="N61" s="65">
        <f t="shared" si="7"/>
        <v>1.0507753906250001</v>
      </c>
      <c r="O61" s="21">
        <v>250</v>
      </c>
      <c r="P61" s="21">
        <v>540.57</v>
      </c>
      <c r="Q61" s="21">
        <v>5379.97</v>
      </c>
      <c r="R61" s="21">
        <v>1600</v>
      </c>
      <c r="S61" s="21">
        <v>1770.52</v>
      </c>
      <c r="T61" s="21">
        <v>1953</v>
      </c>
      <c r="U61" s="21">
        <v>2000.67</v>
      </c>
      <c r="V61" s="82">
        <v>1000</v>
      </c>
      <c r="W61" s="21">
        <v>1750</v>
      </c>
      <c r="X61" s="21">
        <v>3869.47</v>
      </c>
      <c r="Y61" s="82">
        <v>3250</v>
      </c>
      <c r="Z61" s="82">
        <v>6492</v>
      </c>
      <c r="AA61" s="82">
        <v>6492</v>
      </c>
      <c r="AB61" s="82">
        <v>6492</v>
      </c>
      <c r="AC61" s="21">
        <f t="shared" si="11"/>
        <v>3250</v>
      </c>
      <c r="AG61" s="21">
        <f t="shared" si="12"/>
        <v>3250</v>
      </c>
    </row>
    <row r="62" spans="1:33" ht="16.5" customHeight="1">
      <c r="A62" s="113">
        <v>59</v>
      </c>
      <c r="B62" s="20" t="s">
        <v>4</v>
      </c>
      <c r="C62" s="12" t="s">
        <v>35</v>
      </c>
      <c r="D62" s="12" t="s">
        <v>4</v>
      </c>
      <c r="E62" s="101" t="s">
        <v>112</v>
      </c>
      <c r="F62" s="12"/>
      <c r="G62" s="12"/>
      <c r="H62" s="12"/>
      <c r="I62" s="77">
        <v>41</v>
      </c>
      <c r="J62" s="12" t="s">
        <v>121</v>
      </c>
      <c r="K62" s="21"/>
      <c r="L62" s="21"/>
      <c r="M62" s="22"/>
      <c r="N62" s="65"/>
      <c r="O62" s="21"/>
      <c r="P62" s="21"/>
      <c r="Q62" s="21"/>
      <c r="R62" s="21"/>
      <c r="S62" s="21"/>
      <c r="T62" s="21">
        <v>0</v>
      </c>
      <c r="U62" s="21">
        <v>860.35</v>
      </c>
      <c r="V62" s="82"/>
      <c r="W62" s="21">
        <v>8136</v>
      </c>
      <c r="X62" s="21"/>
      <c r="Y62" s="82">
        <v>0</v>
      </c>
      <c r="Z62" s="82">
        <v>0</v>
      </c>
      <c r="AA62" s="82">
        <v>0</v>
      </c>
      <c r="AB62" s="82">
        <v>0</v>
      </c>
      <c r="AC62" s="21">
        <f t="shared" si="11"/>
        <v>0</v>
      </c>
      <c r="AG62" s="21">
        <f t="shared" si="12"/>
        <v>0</v>
      </c>
    </row>
    <row r="63" spans="1:33" ht="15.75">
      <c r="A63" s="113">
        <v>60</v>
      </c>
      <c r="B63" s="20" t="s">
        <v>4</v>
      </c>
      <c r="C63" s="12" t="s">
        <v>35</v>
      </c>
      <c r="D63" s="12" t="s">
        <v>4</v>
      </c>
      <c r="E63" s="12" t="s">
        <v>42</v>
      </c>
      <c r="F63" s="12" t="s">
        <v>23</v>
      </c>
      <c r="G63" s="12"/>
      <c r="H63" s="12"/>
      <c r="I63" s="12" t="s">
        <v>3</v>
      </c>
      <c r="J63" s="12" t="s">
        <v>122</v>
      </c>
      <c r="K63" s="21">
        <v>1400</v>
      </c>
      <c r="L63" s="21">
        <v>1400</v>
      </c>
      <c r="M63" s="22">
        <f>2776.93+2899.6</f>
        <v>5676.53</v>
      </c>
      <c r="N63" s="65">
        <f t="shared" si="7"/>
        <v>4.054664285714286</v>
      </c>
      <c r="O63" s="21">
        <v>4600</v>
      </c>
      <c r="P63" s="21">
        <v>1387.3</v>
      </c>
      <c r="Q63" s="21">
        <v>3220.93</v>
      </c>
      <c r="R63" s="21">
        <v>4200</v>
      </c>
      <c r="S63" s="21">
        <v>3925.92</v>
      </c>
      <c r="T63" s="21">
        <f>3000+3000</f>
        <v>6000</v>
      </c>
      <c r="U63" s="21">
        <v>4342.5</v>
      </c>
      <c r="V63" s="82">
        <v>3000</v>
      </c>
      <c r="W63" s="21">
        <v>9000</v>
      </c>
      <c r="X63" s="21">
        <v>6083</v>
      </c>
      <c r="Y63" s="82">
        <v>6000</v>
      </c>
      <c r="Z63" s="82">
        <v>6000</v>
      </c>
      <c r="AA63" s="82">
        <v>6000</v>
      </c>
      <c r="AB63" s="82">
        <v>6000</v>
      </c>
      <c r="AC63" s="21">
        <f t="shared" si="11"/>
        <v>6000</v>
      </c>
      <c r="AG63" s="21">
        <f t="shared" si="12"/>
        <v>6000</v>
      </c>
    </row>
    <row r="64" spans="1:33" ht="15.75">
      <c r="A64" s="113">
        <v>61</v>
      </c>
      <c r="B64" s="20" t="s">
        <v>4</v>
      </c>
      <c r="C64" s="12" t="s">
        <v>35</v>
      </c>
      <c r="D64" s="12" t="s">
        <v>4</v>
      </c>
      <c r="E64" s="12" t="s">
        <v>42</v>
      </c>
      <c r="F64" s="77">
        <v>41</v>
      </c>
      <c r="G64" s="12"/>
      <c r="H64" s="12"/>
      <c r="I64" s="12" t="s">
        <v>3</v>
      </c>
      <c r="J64" s="12" t="s">
        <v>91</v>
      </c>
      <c r="K64" s="21"/>
      <c r="L64" s="21"/>
      <c r="M64" s="22"/>
      <c r="N64" s="65"/>
      <c r="O64" s="21"/>
      <c r="P64" s="21"/>
      <c r="Q64" s="21">
        <v>2762</v>
      </c>
      <c r="R64" s="21"/>
      <c r="S64" s="21"/>
      <c r="T64" s="21"/>
      <c r="U64" s="21">
        <v>2243.04</v>
      </c>
      <c r="V64" s="82"/>
      <c r="W64" s="21"/>
      <c r="X64" s="21">
        <v>3782.66</v>
      </c>
      <c r="Y64" s="82">
        <v>3000</v>
      </c>
      <c r="Z64" s="82">
        <v>3850</v>
      </c>
      <c r="AA64" s="82">
        <v>3850</v>
      </c>
      <c r="AB64" s="82">
        <v>3850</v>
      </c>
      <c r="AC64" s="21">
        <f t="shared" si="11"/>
        <v>3000</v>
      </c>
      <c r="AG64" s="21">
        <f t="shared" si="12"/>
        <v>3000</v>
      </c>
    </row>
    <row r="65" spans="1:33" ht="15.75">
      <c r="A65" s="113">
        <v>62</v>
      </c>
      <c r="B65" s="20" t="s">
        <v>4</v>
      </c>
      <c r="C65" s="12" t="s">
        <v>35</v>
      </c>
      <c r="D65" s="12" t="s">
        <v>4</v>
      </c>
      <c r="E65" s="12" t="s">
        <v>42</v>
      </c>
      <c r="F65" s="12" t="s">
        <v>43</v>
      </c>
      <c r="G65" s="12"/>
      <c r="H65" s="12"/>
      <c r="I65" s="12" t="s">
        <v>3</v>
      </c>
      <c r="J65" s="12" t="s">
        <v>85</v>
      </c>
      <c r="K65" s="21">
        <v>600</v>
      </c>
      <c r="L65" s="21">
        <v>600</v>
      </c>
      <c r="M65" s="22">
        <v>942.5</v>
      </c>
      <c r="N65" s="65">
        <f t="shared" si="7"/>
        <v>1.5708333333333333</v>
      </c>
      <c r="O65" s="21">
        <v>350</v>
      </c>
      <c r="P65" s="21">
        <v>669.88</v>
      </c>
      <c r="Q65" s="21">
        <v>998</v>
      </c>
      <c r="R65" s="21">
        <v>600</v>
      </c>
      <c r="S65" s="21">
        <v>589.47</v>
      </c>
      <c r="T65" s="21">
        <v>614</v>
      </c>
      <c r="U65" s="21">
        <v>820</v>
      </c>
      <c r="V65" s="82">
        <v>600</v>
      </c>
      <c r="W65" s="21">
        <v>600</v>
      </c>
      <c r="X65" s="21">
        <v>706.49</v>
      </c>
      <c r="Y65" s="82">
        <v>700</v>
      </c>
      <c r="Z65" s="82">
        <v>700</v>
      </c>
      <c r="AA65" s="82">
        <v>700</v>
      </c>
      <c r="AB65" s="82">
        <v>893</v>
      </c>
      <c r="AC65" s="21">
        <f t="shared" si="11"/>
        <v>700</v>
      </c>
      <c r="AG65" s="21">
        <f t="shared" si="12"/>
        <v>700</v>
      </c>
    </row>
    <row r="66" spans="1:33" ht="15.75">
      <c r="A66" s="113">
        <v>63</v>
      </c>
      <c r="B66" s="20" t="s">
        <v>4</v>
      </c>
      <c r="C66" s="12" t="s">
        <v>35</v>
      </c>
      <c r="D66" s="12" t="s">
        <v>4</v>
      </c>
      <c r="E66" s="12" t="s">
        <v>42</v>
      </c>
      <c r="F66" s="12" t="s">
        <v>44</v>
      </c>
      <c r="G66" s="12"/>
      <c r="H66" s="12"/>
      <c r="I66" s="12" t="s">
        <v>3</v>
      </c>
      <c r="J66" s="12" t="s">
        <v>153</v>
      </c>
      <c r="K66" s="21">
        <v>250</v>
      </c>
      <c r="L66" s="21">
        <v>250</v>
      </c>
      <c r="M66" s="22">
        <v>361.98</v>
      </c>
      <c r="N66" s="65">
        <f t="shared" si="7"/>
        <v>1.44792</v>
      </c>
      <c r="O66" s="21">
        <v>110</v>
      </c>
      <c r="P66" s="21">
        <v>282.3</v>
      </c>
      <c r="Q66" s="21">
        <v>376.88</v>
      </c>
      <c r="R66" s="21">
        <v>300</v>
      </c>
      <c r="S66" s="21">
        <v>209.1</v>
      </c>
      <c r="T66" s="21">
        <v>60</v>
      </c>
      <c r="U66" s="21">
        <v>50.6</v>
      </c>
      <c r="V66" s="82">
        <v>200</v>
      </c>
      <c r="W66" s="21">
        <v>50</v>
      </c>
      <c r="X66" s="21">
        <v>293.4</v>
      </c>
      <c r="Y66" s="82">
        <v>230</v>
      </c>
      <c r="Z66" s="82">
        <v>230</v>
      </c>
      <c r="AA66" s="82">
        <v>230</v>
      </c>
      <c r="AB66" s="82">
        <v>230</v>
      </c>
      <c r="AC66" s="21">
        <f t="shared" si="11"/>
        <v>230</v>
      </c>
      <c r="AG66" s="21">
        <f t="shared" si="12"/>
        <v>230</v>
      </c>
    </row>
    <row r="67" spans="1:33" ht="15.75">
      <c r="A67" s="126">
        <v>64</v>
      </c>
      <c r="B67" s="30" t="s">
        <v>4</v>
      </c>
      <c r="C67" s="31" t="s">
        <v>35</v>
      </c>
      <c r="D67" s="31"/>
      <c r="E67" s="31"/>
      <c r="F67" s="31"/>
      <c r="G67" s="31"/>
      <c r="H67" s="31"/>
      <c r="I67" s="31"/>
      <c r="J67" s="2" t="s">
        <v>70</v>
      </c>
      <c r="K67" s="32">
        <f>SUM(K58:K66)</f>
        <v>4370</v>
      </c>
      <c r="L67" s="32">
        <f>SUM(L58:L66)</f>
        <v>7370</v>
      </c>
      <c r="M67" s="67">
        <f>SUM(M58:M66)</f>
        <v>12665.689999999999</v>
      </c>
      <c r="N67" s="73">
        <f t="shared" si="7"/>
        <v>1.7185468113975575</v>
      </c>
      <c r="O67" s="32">
        <f aca="true" t="shared" si="13" ref="O67:AC67">SUM(O58:O66)</f>
        <v>5610</v>
      </c>
      <c r="P67" s="32">
        <f t="shared" si="13"/>
        <v>4058.38</v>
      </c>
      <c r="Q67" s="32">
        <f t="shared" si="13"/>
        <v>13042.49</v>
      </c>
      <c r="R67" s="32">
        <f t="shared" si="13"/>
        <v>6700</v>
      </c>
      <c r="S67" s="32">
        <f t="shared" si="13"/>
        <v>6499.88</v>
      </c>
      <c r="T67" s="32">
        <f t="shared" si="13"/>
        <v>8627</v>
      </c>
      <c r="U67" s="32">
        <f t="shared" si="13"/>
        <v>10317.160000000002</v>
      </c>
      <c r="V67" s="84">
        <f t="shared" si="13"/>
        <v>4800</v>
      </c>
      <c r="W67" s="32">
        <f t="shared" si="13"/>
        <v>19536</v>
      </c>
      <c r="X67" s="32">
        <f t="shared" si="13"/>
        <v>14941.509999999998</v>
      </c>
      <c r="Y67" s="84">
        <f t="shared" si="13"/>
        <v>13180</v>
      </c>
      <c r="Z67" s="84">
        <f>SUM(Z58:Z66)</f>
        <v>17272</v>
      </c>
      <c r="AA67" s="84">
        <f>SUM(AA58:AA66)</f>
        <v>17272</v>
      </c>
      <c r="AB67" s="84">
        <f>SUM(AB58:AB66)</f>
        <v>17465</v>
      </c>
      <c r="AC67" s="32">
        <f t="shared" si="13"/>
        <v>13180</v>
      </c>
      <c r="AG67" s="32">
        <f>SUM(AG58:AG66)</f>
        <v>13180</v>
      </c>
    </row>
    <row r="68" spans="1:33" ht="15.75">
      <c r="A68" s="120">
        <v>65</v>
      </c>
      <c r="B68" s="24" t="s">
        <v>4</v>
      </c>
      <c r="C68" s="25"/>
      <c r="D68" s="25"/>
      <c r="E68" s="25"/>
      <c r="F68" s="25"/>
      <c r="G68" s="25"/>
      <c r="H68" s="25"/>
      <c r="I68" s="25"/>
      <c r="J68" s="3" t="s">
        <v>71</v>
      </c>
      <c r="K68" s="26">
        <f>K20+K49+K53+K57+K67</f>
        <v>22670</v>
      </c>
      <c r="L68" s="26">
        <f>L20+L49+L53+L57+L67</f>
        <v>29420</v>
      </c>
      <c r="M68" s="66">
        <f>M20+M49+M53+M57+M67</f>
        <v>43040.77</v>
      </c>
      <c r="N68" s="72">
        <f t="shared" si="7"/>
        <v>1.462976546566961</v>
      </c>
      <c r="O68" s="26">
        <f aca="true" t="shared" si="14" ref="O68:AC68">O20+O49+O53+O57+O67</f>
        <v>10710</v>
      </c>
      <c r="P68" s="26">
        <f t="shared" si="14"/>
        <v>39442.469999999994</v>
      </c>
      <c r="Q68" s="26">
        <f t="shared" si="14"/>
        <v>49849.119999999995</v>
      </c>
      <c r="R68" s="26">
        <f t="shared" si="14"/>
        <v>22200</v>
      </c>
      <c r="S68" s="26">
        <f t="shared" si="14"/>
        <v>98404.81000000001</v>
      </c>
      <c r="T68" s="26">
        <f t="shared" si="14"/>
        <v>55006</v>
      </c>
      <c r="U68" s="26">
        <f t="shared" si="14"/>
        <v>67924.01000000001</v>
      </c>
      <c r="V68" s="83">
        <f t="shared" si="14"/>
        <v>27230</v>
      </c>
      <c r="W68" s="26">
        <f t="shared" si="14"/>
        <v>46186</v>
      </c>
      <c r="X68" s="26">
        <f t="shared" si="14"/>
        <v>68259.92</v>
      </c>
      <c r="Y68" s="83">
        <f t="shared" si="14"/>
        <v>39752.51</v>
      </c>
      <c r="Z68" s="83">
        <f>Z20+Z49+Z53+Z57+Z67</f>
        <v>50709.51</v>
      </c>
      <c r="AA68" s="83">
        <f>AA20+AA49+AA53+AA57+AA67</f>
        <v>50709.51</v>
      </c>
      <c r="AB68" s="83">
        <f>AB20+AB49+AB53+AB57+AB67</f>
        <v>54271</v>
      </c>
      <c r="AC68" s="26">
        <f t="shared" si="14"/>
        <v>39752.51</v>
      </c>
      <c r="AG68" s="26">
        <f>AG20+AG49+AG53+AG57+AG67</f>
        <v>39752.51</v>
      </c>
    </row>
    <row r="69" spans="1:28" s="28" customFormat="1" ht="15.75">
      <c r="A69" s="119">
        <v>66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9"/>
      <c r="Y69" s="100"/>
      <c r="Z69" s="100"/>
      <c r="AA69" s="100"/>
      <c r="AB69" s="100"/>
    </row>
    <row r="70" spans="1:33" s="28" customFormat="1" ht="15.75">
      <c r="A70" s="113">
        <v>66</v>
      </c>
      <c r="B70" s="20" t="s">
        <v>10</v>
      </c>
      <c r="C70" s="12" t="s">
        <v>1</v>
      </c>
      <c r="D70" s="12" t="s">
        <v>1</v>
      </c>
      <c r="E70" s="41"/>
      <c r="F70" s="41">
        <v>30</v>
      </c>
      <c r="G70" s="41"/>
      <c r="H70" s="41"/>
      <c r="I70" s="78">
        <v>41</v>
      </c>
      <c r="J70" s="124" t="s">
        <v>162</v>
      </c>
      <c r="K70" s="118"/>
      <c r="L70" s="118"/>
      <c r="M70" s="118"/>
      <c r="N70" s="118"/>
      <c r="O70" s="118"/>
      <c r="P70" s="118"/>
      <c r="Q70" s="118"/>
      <c r="R70" s="118"/>
      <c r="S70" s="121"/>
      <c r="T70" s="121"/>
      <c r="U70" s="121"/>
      <c r="V70" s="121"/>
      <c r="W70" s="122"/>
      <c r="X70" s="122"/>
      <c r="Y70" s="123">
        <v>0</v>
      </c>
      <c r="Z70" s="123">
        <v>401</v>
      </c>
      <c r="AA70" s="123">
        <v>401</v>
      </c>
      <c r="AB70" s="123">
        <v>401</v>
      </c>
      <c r="AC70" s="122"/>
      <c r="AD70" s="122"/>
      <c r="AE70" s="122"/>
      <c r="AF70" s="122"/>
      <c r="AG70" s="122"/>
    </row>
    <row r="71" spans="1:33" ht="15.75">
      <c r="A71" s="113">
        <v>67</v>
      </c>
      <c r="B71" s="20" t="s">
        <v>10</v>
      </c>
      <c r="C71" s="12" t="s">
        <v>1</v>
      </c>
      <c r="D71" s="12" t="s">
        <v>1</v>
      </c>
      <c r="E71" s="12"/>
      <c r="F71" s="12"/>
      <c r="G71" s="12"/>
      <c r="H71" s="12"/>
      <c r="I71" s="12" t="s">
        <v>3</v>
      </c>
      <c r="J71" s="12" t="s">
        <v>167</v>
      </c>
      <c r="K71" s="21"/>
      <c r="L71" s="21"/>
      <c r="M71" s="22">
        <v>766.88</v>
      </c>
      <c r="N71" s="22"/>
      <c r="O71" s="21"/>
      <c r="P71" s="21">
        <v>5574</v>
      </c>
      <c r="Q71" s="21">
        <v>6240.88</v>
      </c>
      <c r="R71" s="21"/>
      <c r="S71" s="45">
        <v>6645.57</v>
      </c>
      <c r="T71" s="45">
        <v>390</v>
      </c>
      <c r="U71" s="45">
        <v>390</v>
      </c>
      <c r="V71" s="86"/>
      <c r="W71" s="45"/>
      <c r="X71" s="45">
        <v>1535</v>
      </c>
      <c r="Y71" s="86">
        <v>500</v>
      </c>
      <c r="Z71" s="86">
        <v>500</v>
      </c>
      <c r="AA71" s="86">
        <v>795</v>
      </c>
      <c r="AB71" s="86">
        <v>795</v>
      </c>
      <c r="AC71" s="45">
        <f>Y71</f>
        <v>500</v>
      </c>
      <c r="AG71" s="45">
        <f>Y71</f>
        <v>500</v>
      </c>
    </row>
    <row r="72" spans="1:33" ht="15.75">
      <c r="A72" s="113">
        <v>68</v>
      </c>
      <c r="B72" s="20" t="s">
        <v>10</v>
      </c>
      <c r="C72" s="12" t="s">
        <v>1</v>
      </c>
      <c r="D72" s="12" t="s">
        <v>1</v>
      </c>
      <c r="E72" s="12"/>
      <c r="F72" s="101" t="s">
        <v>166</v>
      </c>
      <c r="G72" s="12"/>
      <c r="H72" s="12"/>
      <c r="I72" s="12" t="s">
        <v>3</v>
      </c>
      <c r="J72" s="12" t="s">
        <v>168</v>
      </c>
      <c r="K72" s="21"/>
      <c r="L72" s="21"/>
      <c r="M72" s="22"/>
      <c r="N72" s="22"/>
      <c r="O72" s="21"/>
      <c r="P72" s="21"/>
      <c r="Q72" s="21"/>
      <c r="R72" s="21"/>
      <c r="S72" s="45"/>
      <c r="T72" s="45"/>
      <c r="U72" s="45"/>
      <c r="V72" s="86"/>
      <c r="W72" s="45"/>
      <c r="X72" s="45"/>
      <c r="Y72" s="86"/>
      <c r="Z72" s="86"/>
      <c r="AA72" s="86">
        <v>1000</v>
      </c>
      <c r="AB72" s="86">
        <v>1000</v>
      </c>
      <c r="AC72" s="45"/>
      <c r="AG72" s="45"/>
    </row>
    <row r="73" spans="1:33" ht="15.75">
      <c r="A73" s="113">
        <v>69</v>
      </c>
      <c r="B73" s="20" t="s">
        <v>10</v>
      </c>
      <c r="C73" s="12" t="s">
        <v>1</v>
      </c>
      <c r="D73" s="12" t="s">
        <v>1</v>
      </c>
      <c r="E73" s="12"/>
      <c r="F73" s="12" t="s">
        <v>45</v>
      </c>
      <c r="G73" s="12"/>
      <c r="H73" s="12"/>
      <c r="I73" s="12" t="s">
        <v>3</v>
      </c>
      <c r="J73" s="12" t="s">
        <v>46</v>
      </c>
      <c r="K73" s="21">
        <v>0</v>
      </c>
      <c r="L73" s="21"/>
      <c r="M73" s="22">
        <v>0</v>
      </c>
      <c r="N73" s="22"/>
      <c r="O73" s="21"/>
      <c r="P73" s="21">
        <v>1400</v>
      </c>
      <c r="Q73" s="21"/>
      <c r="R73" s="21"/>
      <c r="S73" s="21"/>
      <c r="T73" s="21"/>
      <c r="U73" s="21"/>
      <c r="V73" s="82"/>
      <c r="W73" s="21"/>
      <c r="X73" s="21"/>
      <c r="Y73" s="82">
        <v>0</v>
      </c>
      <c r="Z73" s="82">
        <v>0</v>
      </c>
      <c r="AA73" s="82">
        <v>0</v>
      </c>
      <c r="AB73" s="82">
        <v>0</v>
      </c>
      <c r="AC73" s="21">
        <v>0</v>
      </c>
      <c r="AG73" s="21">
        <v>0</v>
      </c>
    </row>
    <row r="74" spans="1:33" ht="15.75" customHeight="1">
      <c r="A74" s="113">
        <v>70</v>
      </c>
      <c r="B74" s="20" t="s">
        <v>10</v>
      </c>
      <c r="C74" s="12" t="s">
        <v>1</v>
      </c>
      <c r="D74" s="12" t="s">
        <v>1</v>
      </c>
      <c r="E74" s="12"/>
      <c r="F74" s="12" t="s">
        <v>47</v>
      </c>
      <c r="G74" s="12"/>
      <c r="H74" s="12"/>
      <c r="I74" s="12" t="s">
        <v>3</v>
      </c>
      <c r="J74" s="12" t="s">
        <v>48</v>
      </c>
      <c r="K74" s="21"/>
      <c r="L74" s="21"/>
      <c r="M74" s="22">
        <v>257.82</v>
      </c>
      <c r="N74" s="22"/>
      <c r="O74" s="21"/>
      <c r="P74" s="21">
        <v>2143.4</v>
      </c>
      <c r="Q74" s="21">
        <v>257.82</v>
      </c>
      <c r="R74" s="21"/>
      <c r="S74" s="21">
        <v>1755.3</v>
      </c>
      <c r="T74" s="21"/>
      <c r="U74" s="21"/>
      <c r="V74" s="82">
        <v>17000</v>
      </c>
      <c r="W74" s="21"/>
      <c r="X74" s="21">
        <v>1829.06</v>
      </c>
      <c r="Y74" s="82">
        <v>0</v>
      </c>
      <c r="Z74" s="82">
        <v>0</v>
      </c>
      <c r="AA74" s="82">
        <v>0</v>
      </c>
      <c r="AB74" s="82">
        <v>739</v>
      </c>
      <c r="AC74" s="21">
        <f>Y74</f>
        <v>0</v>
      </c>
      <c r="AG74" s="21">
        <f>Y74</f>
        <v>0</v>
      </c>
    </row>
    <row r="75" spans="1:33" ht="15.75" hidden="1">
      <c r="A75" s="113">
        <v>71</v>
      </c>
      <c r="B75" s="20" t="s">
        <v>10</v>
      </c>
      <c r="C75" s="12" t="s">
        <v>1</v>
      </c>
      <c r="D75" s="12" t="s">
        <v>1</v>
      </c>
      <c r="E75" s="12"/>
      <c r="F75" s="77">
        <v>43</v>
      </c>
      <c r="G75" s="12"/>
      <c r="H75" s="12"/>
      <c r="I75" s="12" t="s">
        <v>3</v>
      </c>
      <c r="J75" s="12" t="s">
        <v>123</v>
      </c>
      <c r="K75" s="21"/>
      <c r="L75" s="21"/>
      <c r="M75" s="22"/>
      <c r="N75" s="22"/>
      <c r="O75" s="21"/>
      <c r="P75" s="21"/>
      <c r="Q75" s="21"/>
      <c r="R75" s="21"/>
      <c r="S75" s="21"/>
      <c r="T75" s="21"/>
      <c r="U75" s="21"/>
      <c r="V75" s="82"/>
      <c r="W75" s="21"/>
      <c r="X75" s="21"/>
      <c r="Y75" s="82">
        <v>0</v>
      </c>
      <c r="Z75" s="82">
        <v>0</v>
      </c>
      <c r="AA75" s="82">
        <v>0</v>
      </c>
      <c r="AB75" s="82"/>
      <c r="AC75" s="21">
        <f>Y75</f>
        <v>0</v>
      </c>
      <c r="AG75" s="21">
        <f>Y75</f>
        <v>0</v>
      </c>
    </row>
    <row r="76" spans="1:33" ht="15.75" hidden="1">
      <c r="A76" s="113">
        <v>72</v>
      </c>
      <c r="B76" s="20" t="s">
        <v>10</v>
      </c>
      <c r="C76" s="12" t="s">
        <v>1</v>
      </c>
      <c r="D76" s="12" t="s">
        <v>1</v>
      </c>
      <c r="E76" s="12"/>
      <c r="F76" s="77">
        <v>44</v>
      </c>
      <c r="G76" s="12"/>
      <c r="H76" s="12"/>
      <c r="I76" s="12" t="s">
        <v>3</v>
      </c>
      <c r="J76" s="12" t="s">
        <v>124</v>
      </c>
      <c r="K76" s="21"/>
      <c r="L76" s="21"/>
      <c r="M76" s="22"/>
      <c r="N76" s="22"/>
      <c r="O76" s="21"/>
      <c r="P76" s="21"/>
      <c r="Q76" s="21"/>
      <c r="R76" s="21"/>
      <c r="S76" s="21"/>
      <c r="T76" s="21"/>
      <c r="U76" s="21"/>
      <c r="V76" s="82"/>
      <c r="W76" s="21"/>
      <c r="X76" s="21"/>
      <c r="Y76" s="82">
        <v>0</v>
      </c>
      <c r="Z76" s="82">
        <v>0</v>
      </c>
      <c r="AA76" s="82">
        <v>0</v>
      </c>
      <c r="AB76" s="82"/>
      <c r="AC76" s="21">
        <f>Y76</f>
        <v>0</v>
      </c>
      <c r="AG76" s="21">
        <f>Y76</f>
        <v>0</v>
      </c>
    </row>
    <row r="77" spans="1:33" s="96" customFormat="1" ht="15.75">
      <c r="A77" s="113">
        <v>73</v>
      </c>
      <c r="B77" s="92" t="s">
        <v>10</v>
      </c>
      <c r="C77" s="23" t="s">
        <v>1</v>
      </c>
      <c r="D77" s="23" t="s">
        <v>1</v>
      </c>
      <c r="E77" s="23"/>
      <c r="F77" s="23"/>
      <c r="G77" s="23"/>
      <c r="H77" s="23"/>
      <c r="I77" s="23"/>
      <c r="J77" s="23" t="s">
        <v>72</v>
      </c>
      <c r="K77" s="93"/>
      <c r="L77" s="93"/>
      <c r="M77" s="94">
        <f>SUM(M71:M74)</f>
        <v>1024.7</v>
      </c>
      <c r="N77" s="94"/>
      <c r="O77" s="93"/>
      <c r="P77" s="93">
        <f>SUM(P71:P74)</f>
        <v>9117.4</v>
      </c>
      <c r="Q77" s="93">
        <f>SUM(Q71:Q76)</f>
        <v>6498.7</v>
      </c>
      <c r="R77" s="93">
        <f>SUM(R71:R74)</f>
        <v>0</v>
      </c>
      <c r="S77" s="93">
        <f aca="true" t="shared" si="15" ref="S77:X77">SUM(S70:S76)</f>
        <v>8400.869999999999</v>
      </c>
      <c r="T77" s="93">
        <f t="shared" si="15"/>
        <v>390</v>
      </c>
      <c r="U77" s="93">
        <f t="shared" si="15"/>
        <v>390</v>
      </c>
      <c r="V77" s="93">
        <f t="shared" si="15"/>
        <v>17000</v>
      </c>
      <c r="W77" s="93">
        <f t="shared" si="15"/>
        <v>0</v>
      </c>
      <c r="X77" s="93">
        <f t="shared" si="15"/>
        <v>3364.06</v>
      </c>
      <c r="Y77" s="93">
        <f>SUM(Y70:Y76)</f>
        <v>500</v>
      </c>
      <c r="Z77" s="93">
        <f aca="true" t="shared" si="16" ref="Z77:AG77">SUM(Z70:Z76)</f>
        <v>901</v>
      </c>
      <c r="AA77" s="93">
        <f>SUM(AA70:AA76)</f>
        <v>2196</v>
      </c>
      <c r="AB77" s="93">
        <f>SUM(AB70:AB76)</f>
        <v>2935</v>
      </c>
      <c r="AC77" s="93">
        <f t="shared" si="16"/>
        <v>500</v>
      </c>
      <c r="AD77" s="93">
        <f t="shared" si="16"/>
        <v>0</v>
      </c>
      <c r="AE77" s="93">
        <f t="shared" si="16"/>
        <v>0</v>
      </c>
      <c r="AF77" s="93">
        <f t="shared" si="16"/>
        <v>0</v>
      </c>
      <c r="AG77" s="93">
        <f t="shared" si="16"/>
        <v>500</v>
      </c>
    </row>
    <row r="78" spans="1:33" ht="14.25" customHeight="1">
      <c r="A78" s="113">
        <v>74</v>
      </c>
      <c r="B78" s="20" t="s">
        <v>10</v>
      </c>
      <c r="C78" s="12" t="s">
        <v>1</v>
      </c>
      <c r="D78" s="12" t="s">
        <v>4</v>
      </c>
      <c r="E78" s="12" t="s">
        <v>5</v>
      </c>
      <c r="F78" s="12"/>
      <c r="G78" s="12"/>
      <c r="H78" s="12"/>
      <c r="I78" s="12" t="s">
        <v>49</v>
      </c>
      <c r="J78" s="12" t="s">
        <v>169</v>
      </c>
      <c r="K78" s="21">
        <v>1790</v>
      </c>
      <c r="L78" s="21">
        <v>1790</v>
      </c>
      <c r="M78" s="22">
        <v>1492</v>
      </c>
      <c r="N78" s="65">
        <f>M78/L78</f>
        <v>0.8335195530726257</v>
      </c>
      <c r="O78" s="21"/>
      <c r="P78" s="21">
        <v>1735.25</v>
      </c>
      <c r="Q78" s="21">
        <v>1790.4</v>
      </c>
      <c r="R78" s="21">
        <v>1800</v>
      </c>
      <c r="S78" s="21">
        <v>1792.3</v>
      </c>
      <c r="T78" s="21">
        <v>1800</v>
      </c>
      <c r="U78" s="21">
        <v>1807.1</v>
      </c>
      <c r="V78" s="82">
        <v>1800</v>
      </c>
      <c r="W78" s="21">
        <v>1810</v>
      </c>
      <c r="X78" s="21">
        <v>1832.87</v>
      </c>
      <c r="Y78" s="82">
        <v>1834.89</v>
      </c>
      <c r="Z78" s="82">
        <v>1834.89</v>
      </c>
      <c r="AA78" s="82">
        <v>1835</v>
      </c>
      <c r="AB78" s="82">
        <v>1865</v>
      </c>
      <c r="AC78" s="21">
        <f>Y78</f>
        <v>1834.89</v>
      </c>
      <c r="AG78" s="21">
        <f>Y78</f>
        <v>1834.89</v>
      </c>
    </row>
    <row r="79" spans="1:33" ht="15.75" hidden="1">
      <c r="A79" s="113">
        <v>75</v>
      </c>
      <c r="B79" s="20" t="s">
        <v>10</v>
      </c>
      <c r="C79" s="12" t="s">
        <v>1</v>
      </c>
      <c r="D79" s="12" t="s">
        <v>4</v>
      </c>
      <c r="E79" s="12" t="s">
        <v>5</v>
      </c>
      <c r="F79" s="12"/>
      <c r="G79" s="12" t="s">
        <v>1</v>
      </c>
      <c r="H79" s="12"/>
      <c r="I79" s="12" t="s">
        <v>49</v>
      </c>
      <c r="J79" s="75" t="s">
        <v>113</v>
      </c>
      <c r="K79" s="21">
        <v>952</v>
      </c>
      <c r="L79" s="21">
        <v>952</v>
      </c>
      <c r="M79" s="22">
        <v>1019</v>
      </c>
      <c r="N79" s="65">
        <f>M79/L79</f>
        <v>1.0703781512605042</v>
      </c>
      <c r="O79" s="21">
        <v>67</v>
      </c>
      <c r="P79" s="21">
        <f>900+610+540</f>
        <v>2050</v>
      </c>
      <c r="Q79" s="21">
        <v>1024.94</v>
      </c>
      <c r="R79" s="21">
        <v>500</v>
      </c>
      <c r="S79" s="21">
        <v>780.82</v>
      </c>
      <c r="T79" s="21">
        <v>1120</v>
      </c>
      <c r="U79" s="21">
        <v>1120</v>
      </c>
      <c r="V79" s="82">
        <v>500</v>
      </c>
      <c r="W79" s="21">
        <v>2000</v>
      </c>
      <c r="X79" s="21"/>
      <c r="Y79" s="82"/>
      <c r="Z79" s="82"/>
      <c r="AA79" s="82"/>
      <c r="AB79" s="82"/>
      <c r="AC79" s="21"/>
      <c r="AG79" s="21"/>
    </row>
    <row r="80" spans="1:33" ht="15.75">
      <c r="A80" s="113">
        <v>76</v>
      </c>
      <c r="B80" s="20" t="s">
        <v>10</v>
      </c>
      <c r="C80" s="12" t="s">
        <v>1</v>
      </c>
      <c r="D80" s="12" t="s">
        <v>4</v>
      </c>
      <c r="E80" s="12" t="s">
        <v>5</v>
      </c>
      <c r="F80" s="77"/>
      <c r="G80" s="12" t="s">
        <v>1</v>
      </c>
      <c r="H80" s="12"/>
      <c r="I80" s="12" t="s">
        <v>49</v>
      </c>
      <c r="J80" s="75" t="s">
        <v>50</v>
      </c>
      <c r="K80" s="21"/>
      <c r="L80" s="21"/>
      <c r="M80" s="22"/>
      <c r="N80" s="65"/>
      <c r="O80" s="21"/>
      <c r="P80" s="21"/>
      <c r="Q80" s="21"/>
      <c r="R80" s="21"/>
      <c r="S80" s="21"/>
      <c r="T80" s="21"/>
      <c r="U80" s="21"/>
      <c r="V80" s="82"/>
      <c r="W80" s="21"/>
      <c r="X80" s="21">
        <v>1230</v>
      </c>
      <c r="Y80" s="82">
        <v>0</v>
      </c>
      <c r="Z80" s="82">
        <v>0</v>
      </c>
      <c r="AA80" s="82">
        <v>0</v>
      </c>
      <c r="AB80" s="82">
        <v>0</v>
      </c>
      <c r="AC80" s="21">
        <f>Y80</f>
        <v>0</v>
      </c>
      <c r="AG80" s="21">
        <f>Y80</f>
        <v>0</v>
      </c>
    </row>
    <row r="81" spans="1:33" ht="15" customHeight="1">
      <c r="A81" s="113">
        <v>77</v>
      </c>
      <c r="B81" s="20" t="s">
        <v>10</v>
      </c>
      <c r="C81" s="12" t="s">
        <v>1</v>
      </c>
      <c r="D81" s="12" t="s">
        <v>4</v>
      </c>
      <c r="E81" s="12" t="s">
        <v>5</v>
      </c>
      <c r="F81" s="77"/>
      <c r="G81" s="77">
        <v>2</v>
      </c>
      <c r="H81" s="12"/>
      <c r="I81" s="12" t="s">
        <v>49</v>
      </c>
      <c r="J81" s="75" t="s">
        <v>125</v>
      </c>
      <c r="K81" s="21"/>
      <c r="L81" s="21"/>
      <c r="M81" s="22"/>
      <c r="N81" s="65"/>
      <c r="O81" s="21"/>
      <c r="P81" s="21"/>
      <c r="Q81" s="21"/>
      <c r="R81" s="21"/>
      <c r="S81" s="21"/>
      <c r="T81" s="21"/>
      <c r="U81" s="21"/>
      <c r="V81" s="82"/>
      <c r="W81" s="21"/>
      <c r="X81" s="21">
        <v>565.32</v>
      </c>
      <c r="Y81" s="82">
        <v>0</v>
      </c>
      <c r="Z81" s="82">
        <v>0</v>
      </c>
      <c r="AA81" s="82">
        <v>0</v>
      </c>
      <c r="AB81" s="82">
        <v>0</v>
      </c>
      <c r="AC81" s="21">
        <f>Y81</f>
        <v>0</v>
      </c>
      <c r="AG81" s="21">
        <f>Y81</f>
        <v>0</v>
      </c>
    </row>
    <row r="82" spans="1:33" ht="0.75" customHeight="1" hidden="1">
      <c r="A82" s="113">
        <v>78</v>
      </c>
      <c r="B82" s="20" t="s">
        <v>10</v>
      </c>
      <c r="C82" s="12" t="s">
        <v>1</v>
      </c>
      <c r="D82" s="12" t="s">
        <v>4</v>
      </c>
      <c r="E82" s="12" t="s">
        <v>5</v>
      </c>
      <c r="F82" s="77"/>
      <c r="G82" s="77">
        <v>3</v>
      </c>
      <c r="H82" s="12"/>
      <c r="I82" s="12" t="s">
        <v>49</v>
      </c>
      <c r="J82" s="75" t="s">
        <v>147</v>
      </c>
      <c r="K82" s="21"/>
      <c r="L82" s="21"/>
      <c r="M82" s="22"/>
      <c r="N82" s="65"/>
      <c r="O82" s="21"/>
      <c r="P82" s="21"/>
      <c r="Q82" s="21"/>
      <c r="R82" s="21"/>
      <c r="S82" s="21"/>
      <c r="T82" s="21"/>
      <c r="U82" s="21">
        <v>1120</v>
      </c>
      <c r="V82" s="82"/>
      <c r="W82" s="21"/>
      <c r="X82" s="21"/>
      <c r="Y82" s="82">
        <v>0</v>
      </c>
      <c r="Z82" s="82">
        <v>0</v>
      </c>
      <c r="AA82" s="82">
        <v>0</v>
      </c>
      <c r="AB82" s="82"/>
      <c r="AC82" s="21"/>
      <c r="AG82" s="21"/>
    </row>
    <row r="83" spans="1:33" ht="15.75">
      <c r="A83" s="113">
        <v>79</v>
      </c>
      <c r="B83" s="20" t="s">
        <v>10</v>
      </c>
      <c r="C83" s="12" t="s">
        <v>1</v>
      </c>
      <c r="D83" s="12" t="s">
        <v>4</v>
      </c>
      <c r="E83" s="12" t="s">
        <v>5</v>
      </c>
      <c r="F83" s="77"/>
      <c r="G83" s="77">
        <v>5</v>
      </c>
      <c r="H83" s="12"/>
      <c r="I83" s="12" t="s">
        <v>49</v>
      </c>
      <c r="J83" s="75" t="s">
        <v>151</v>
      </c>
      <c r="K83" s="21"/>
      <c r="L83" s="21"/>
      <c r="M83" s="22"/>
      <c r="N83" s="65"/>
      <c r="O83" s="21"/>
      <c r="P83" s="21"/>
      <c r="Q83" s="21">
        <v>1024.94</v>
      </c>
      <c r="R83" s="21"/>
      <c r="S83" s="21"/>
      <c r="T83" s="21"/>
      <c r="U83" s="21"/>
      <c r="V83" s="82"/>
      <c r="W83" s="21"/>
      <c r="X83" s="21"/>
      <c r="Y83" s="82">
        <v>0</v>
      </c>
      <c r="Z83" s="82">
        <v>0</v>
      </c>
      <c r="AA83" s="82">
        <v>0</v>
      </c>
      <c r="AB83" s="82">
        <v>0</v>
      </c>
      <c r="AC83" s="21"/>
      <c r="AG83" s="21"/>
    </row>
    <row r="84" spans="1:33" ht="15.75">
      <c r="A84" s="113">
        <v>80</v>
      </c>
      <c r="B84" s="20" t="s">
        <v>10</v>
      </c>
      <c r="C84" s="12" t="s">
        <v>1</v>
      </c>
      <c r="D84" s="12" t="s">
        <v>4</v>
      </c>
      <c r="E84" s="12" t="s">
        <v>5</v>
      </c>
      <c r="F84" s="77"/>
      <c r="G84" s="77">
        <v>4</v>
      </c>
      <c r="H84" s="12"/>
      <c r="I84" s="12" t="s">
        <v>49</v>
      </c>
      <c r="J84" s="75" t="s">
        <v>155</v>
      </c>
      <c r="K84" s="21"/>
      <c r="L84" s="21"/>
      <c r="M84" s="22"/>
      <c r="N84" s="65"/>
      <c r="O84" s="21"/>
      <c r="P84" s="21"/>
      <c r="Q84" s="21"/>
      <c r="R84" s="21"/>
      <c r="S84" s="21"/>
      <c r="T84" s="21"/>
      <c r="U84" s="21"/>
      <c r="V84" s="82"/>
      <c r="W84" s="21"/>
      <c r="X84" s="21"/>
      <c r="Y84" s="82">
        <v>640</v>
      </c>
      <c r="Z84" s="82">
        <v>640</v>
      </c>
      <c r="AA84" s="82">
        <v>640</v>
      </c>
      <c r="AB84" s="82">
        <v>640</v>
      </c>
      <c r="AC84" s="21"/>
      <c r="AG84" s="21"/>
    </row>
    <row r="85" spans="1:33" ht="15.75">
      <c r="A85" s="113">
        <v>81</v>
      </c>
      <c r="B85" s="20" t="s">
        <v>10</v>
      </c>
      <c r="C85" s="12" t="s">
        <v>1</v>
      </c>
      <c r="D85" s="12" t="s">
        <v>4</v>
      </c>
      <c r="E85" s="12" t="s">
        <v>5</v>
      </c>
      <c r="F85" s="77"/>
      <c r="G85" s="77">
        <v>6</v>
      </c>
      <c r="H85" s="12"/>
      <c r="I85" s="12" t="s">
        <v>49</v>
      </c>
      <c r="J85" s="75" t="s">
        <v>136</v>
      </c>
      <c r="K85" s="21"/>
      <c r="L85" s="21"/>
      <c r="M85" s="22"/>
      <c r="N85" s="65"/>
      <c r="O85" s="21"/>
      <c r="P85" s="21"/>
      <c r="Q85" s="21"/>
      <c r="R85" s="21"/>
      <c r="S85" s="21"/>
      <c r="T85" s="21"/>
      <c r="U85" s="21"/>
      <c r="V85" s="82"/>
      <c r="W85" s="21"/>
      <c r="X85" s="21">
        <v>540.85</v>
      </c>
      <c r="Y85" s="82">
        <v>0</v>
      </c>
      <c r="Z85" s="82">
        <v>0</v>
      </c>
      <c r="AA85" s="82">
        <v>0</v>
      </c>
      <c r="AB85" s="82">
        <v>0</v>
      </c>
      <c r="AC85" s="21">
        <f>Y85</f>
        <v>0</v>
      </c>
      <c r="AG85" s="21">
        <f>Y85</f>
        <v>0</v>
      </c>
    </row>
    <row r="86" spans="1:33" ht="15.75" customHeight="1">
      <c r="A86" s="113">
        <v>82</v>
      </c>
      <c r="B86" s="20" t="s">
        <v>10</v>
      </c>
      <c r="C86" s="12" t="s">
        <v>1</v>
      </c>
      <c r="D86" s="12" t="s">
        <v>4</v>
      </c>
      <c r="E86" s="12" t="s">
        <v>5</v>
      </c>
      <c r="F86" s="77">
        <v>1</v>
      </c>
      <c r="G86" s="77"/>
      <c r="H86" s="12"/>
      <c r="I86" s="12" t="s">
        <v>49</v>
      </c>
      <c r="J86" s="75" t="s">
        <v>150</v>
      </c>
      <c r="K86" s="21"/>
      <c r="L86" s="21"/>
      <c r="M86" s="22"/>
      <c r="N86" s="65"/>
      <c r="O86" s="21"/>
      <c r="P86" s="21"/>
      <c r="Q86" s="21"/>
      <c r="R86" s="21"/>
      <c r="S86" s="21">
        <v>780.82</v>
      </c>
      <c r="T86" s="21"/>
      <c r="U86" s="21"/>
      <c r="V86" s="82"/>
      <c r="W86" s="21"/>
      <c r="X86" s="21"/>
      <c r="Y86" s="82">
        <v>0</v>
      </c>
      <c r="Z86" s="82">
        <v>0</v>
      </c>
      <c r="AA86" s="82">
        <v>0</v>
      </c>
      <c r="AB86" s="82">
        <v>0</v>
      </c>
      <c r="AC86" s="21"/>
      <c r="AG86" s="21"/>
    </row>
    <row r="87" spans="1:33" ht="15.75" hidden="1">
      <c r="A87" s="113">
        <v>83</v>
      </c>
      <c r="B87" s="20" t="s">
        <v>10</v>
      </c>
      <c r="C87" s="12" t="s">
        <v>1</v>
      </c>
      <c r="D87" s="12" t="s">
        <v>4</v>
      </c>
      <c r="E87" s="12" t="s">
        <v>5</v>
      </c>
      <c r="F87" s="77">
        <v>10</v>
      </c>
      <c r="G87" s="12"/>
      <c r="H87" s="12"/>
      <c r="I87" s="12" t="s">
        <v>49</v>
      </c>
      <c r="J87" s="12" t="s">
        <v>106</v>
      </c>
      <c r="K87" s="21">
        <v>320</v>
      </c>
      <c r="L87" s="21">
        <v>320</v>
      </c>
      <c r="M87" s="22">
        <v>268</v>
      </c>
      <c r="N87" s="65">
        <f>M87/L87</f>
        <v>0.8375</v>
      </c>
      <c r="O87" s="21"/>
      <c r="P87" s="21">
        <v>6907</v>
      </c>
      <c r="Q87" s="21"/>
      <c r="R87" s="21"/>
      <c r="S87" s="21"/>
      <c r="T87" s="21"/>
      <c r="U87" s="21"/>
      <c r="V87" s="82"/>
      <c r="W87" s="21"/>
      <c r="X87" s="21"/>
      <c r="Y87" s="82">
        <v>0</v>
      </c>
      <c r="Z87" s="82">
        <v>0</v>
      </c>
      <c r="AA87" s="82">
        <v>0</v>
      </c>
      <c r="AB87" s="82"/>
      <c r="AC87" s="21">
        <f aca="true" t="shared" si="17" ref="AC87:AC99">Y87</f>
        <v>0</v>
      </c>
      <c r="AG87" s="21">
        <f>Y87</f>
        <v>0</v>
      </c>
    </row>
    <row r="88" spans="1:33" ht="15.75">
      <c r="A88" s="113">
        <v>84</v>
      </c>
      <c r="B88" s="20" t="s">
        <v>10</v>
      </c>
      <c r="C88" s="12" t="s">
        <v>1</v>
      </c>
      <c r="D88" s="12" t="s">
        <v>4</v>
      </c>
      <c r="E88" s="12" t="s">
        <v>5</v>
      </c>
      <c r="F88" s="12" t="s">
        <v>4</v>
      </c>
      <c r="G88" s="12"/>
      <c r="H88" s="12"/>
      <c r="I88" s="12" t="s">
        <v>49</v>
      </c>
      <c r="J88" s="12" t="s">
        <v>51</v>
      </c>
      <c r="K88" s="21">
        <v>320</v>
      </c>
      <c r="L88" s="21">
        <v>320</v>
      </c>
      <c r="M88" s="22">
        <v>268</v>
      </c>
      <c r="N88" s="65">
        <f>M88/L88</f>
        <v>0.8375</v>
      </c>
      <c r="O88" s="21"/>
      <c r="P88" s="21">
        <v>311.19</v>
      </c>
      <c r="Q88" s="21">
        <v>320.1</v>
      </c>
      <c r="R88" s="21">
        <v>330</v>
      </c>
      <c r="S88" s="21">
        <v>332.97</v>
      </c>
      <c r="T88" s="21">
        <v>340</v>
      </c>
      <c r="U88" s="21">
        <v>334.62</v>
      </c>
      <c r="V88" s="82">
        <v>340</v>
      </c>
      <c r="W88" s="21">
        <v>340</v>
      </c>
      <c r="X88" s="21">
        <v>350.79</v>
      </c>
      <c r="Y88" s="82">
        <v>371.58</v>
      </c>
      <c r="Z88" s="82">
        <v>371.58</v>
      </c>
      <c r="AA88" s="82">
        <v>372</v>
      </c>
      <c r="AB88" s="82">
        <v>372</v>
      </c>
      <c r="AC88" s="21">
        <f t="shared" si="17"/>
        <v>371.58</v>
      </c>
      <c r="AG88" s="21">
        <f>Y88</f>
        <v>371.58</v>
      </c>
    </row>
    <row r="89" spans="1:33" ht="14.25" customHeight="1">
      <c r="A89" s="113">
        <v>85</v>
      </c>
      <c r="B89" s="20" t="s">
        <v>10</v>
      </c>
      <c r="C89" s="12" t="s">
        <v>1</v>
      </c>
      <c r="D89" s="12" t="s">
        <v>4</v>
      </c>
      <c r="E89" s="12" t="s">
        <v>5</v>
      </c>
      <c r="F89" s="12" t="s">
        <v>10</v>
      </c>
      <c r="G89" s="12"/>
      <c r="H89" s="12"/>
      <c r="I89" s="12" t="s">
        <v>49</v>
      </c>
      <c r="J89" s="12" t="s">
        <v>73</v>
      </c>
      <c r="K89" s="21">
        <v>2589</v>
      </c>
      <c r="L89" s="21">
        <v>2589</v>
      </c>
      <c r="M89" s="22">
        <v>1726</v>
      </c>
      <c r="N89" s="65">
        <f>M89/L89</f>
        <v>0.6666666666666666</v>
      </c>
      <c r="O89" s="21"/>
      <c r="P89" s="21">
        <v>1472</v>
      </c>
      <c r="Q89" s="21">
        <v>2558</v>
      </c>
      <c r="R89" s="21">
        <v>2500</v>
      </c>
      <c r="S89" s="21">
        <v>2250</v>
      </c>
      <c r="T89" s="21">
        <v>2250</v>
      </c>
      <c r="U89" s="21">
        <v>1932</v>
      </c>
      <c r="V89" s="82">
        <v>2200</v>
      </c>
      <c r="W89" s="21">
        <v>1900</v>
      </c>
      <c r="X89" s="21">
        <v>2550</v>
      </c>
      <c r="Y89" s="82">
        <v>3092</v>
      </c>
      <c r="Z89" s="82">
        <v>3092</v>
      </c>
      <c r="AA89" s="82">
        <v>3092</v>
      </c>
      <c r="AB89" s="82">
        <v>3092</v>
      </c>
      <c r="AC89" s="21">
        <f t="shared" si="17"/>
        <v>3092</v>
      </c>
      <c r="AG89" s="21">
        <f>Y89</f>
        <v>3092</v>
      </c>
    </row>
    <row r="90" spans="1:33" ht="15.75">
      <c r="A90" s="113">
        <v>86</v>
      </c>
      <c r="B90" s="20" t="s">
        <v>10</v>
      </c>
      <c r="C90" s="12" t="s">
        <v>1</v>
      </c>
      <c r="D90" s="12" t="s">
        <v>4</v>
      </c>
      <c r="E90" s="12" t="s">
        <v>5</v>
      </c>
      <c r="F90" s="77">
        <v>31</v>
      </c>
      <c r="G90" s="12"/>
      <c r="H90" s="12"/>
      <c r="I90" s="12" t="s">
        <v>49</v>
      </c>
      <c r="J90" s="12" t="s">
        <v>114</v>
      </c>
      <c r="K90" s="21">
        <v>2589</v>
      </c>
      <c r="L90" s="21">
        <v>2589</v>
      </c>
      <c r="M90" s="22">
        <v>1726</v>
      </c>
      <c r="N90" s="65">
        <f>M90/L90</f>
        <v>0.6666666666666666</v>
      </c>
      <c r="O90" s="21"/>
      <c r="P90" s="21">
        <v>1472</v>
      </c>
      <c r="Q90" s="21"/>
      <c r="R90" s="21">
        <v>2500</v>
      </c>
      <c r="S90" s="21"/>
      <c r="T90" s="21">
        <v>2186</v>
      </c>
      <c r="U90" s="21">
        <v>2914</v>
      </c>
      <c r="V90" s="82">
        <v>2200</v>
      </c>
      <c r="W90" s="21"/>
      <c r="X90" s="21"/>
      <c r="Y90" s="82">
        <v>0</v>
      </c>
      <c r="Z90" s="82">
        <v>0</v>
      </c>
      <c r="AA90" s="82">
        <v>0</v>
      </c>
      <c r="AB90" s="82">
        <v>0</v>
      </c>
      <c r="AC90" s="21">
        <f t="shared" si="17"/>
        <v>0</v>
      </c>
      <c r="AG90" s="21">
        <f>Y90</f>
        <v>0</v>
      </c>
    </row>
    <row r="91" spans="1:33" ht="15.75">
      <c r="A91" s="113">
        <v>87</v>
      </c>
      <c r="B91" s="20" t="s">
        <v>10</v>
      </c>
      <c r="C91" s="12" t="s">
        <v>1</v>
      </c>
      <c r="D91" s="12" t="s">
        <v>4</v>
      </c>
      <c r="E91" s="12" t="s">
        <v>5</v>
      </c>
      <c r="F91" s="12" t="s">
        <v>25</v>
      </c>
      <c r="G91" s="12"/>
      <c r="H91" s="12"/>
      <c r="I91" s="12" t="s">
        <v>49</v>
      </c>
      <c r="J91" s="12" t="s">
        <v>86</v>
      </c>
      <c r="K91" s="21">
        <v>30</v>
      </c>
      <c r="L91" s="21">
        <v>30</v>
      </c>
      <c r="M91" s="22">
        <v>38.24</v>
      </c>
      <c r="N91" s="65">
        <f>M91/L91</f>
        <v>1.2746666666666668</v>
      </c>
      <c r="O91" s="21"/>
      <c r="P91" s="21">
        <v>36.6</v>
      </c>
      <c r="Q91" s="21">
        <v>38.24</v>
      </c>
      <c r="R91" s="21">
        <v>30</v>
      </c>
      <c r="S91" s="21">
        <v>234.59</v>
      </c>
      <c r="T91" s="21">
        <v>943</v>
      </c>
      <c r="U91" s="21">
        <v>943.02</v>
      </c>
      <c r="V91" s="82">
        <v>980</v>
      </c>
      <c r="W91" s="21">
        <v>900</v>
      </c>
      <c r="X91" s="21"/>
      <c r="Y91" s="82">
        <v>0</v>
      </c>
      <c r="Z91" s="82">
        <v>0</v>
      </c>
      <c r="AA91" s="82">
        <v>0</v>
      </c>
      <c r="AB91" s="82">
        <v>0</v>
      </c>
      <c r="AC91" s="21">
        <f t="shared" si="17"/>
        <v>0</v>
      </c>
      <c r="AG91" s="21">
        <f>AF91</f>
        <v>0</v>
      </c>
    </row>
    <row r="92" spans="1:33" ht="15.75">
      <c r="A92" s="113">
        <v>88</v>
      </c>
      <c r="B92" s="20" t="s">
        <v>10</v>
      </c>
      <c r="C92" s="12" t="s">
        <v>1</v>
      </c>
      <c r="D92" s="12" t="s">
        <v>4</v>
      </c>
      <c r="E92" s="12" t="s">
        <v>5</v>
      </c>
      <c r="F92" s="77">
        <v>44</v>
      </c>
      <c r="G92" s="12"/>
      <c r="H92" s="12"/>
      <c r="I92" s="12" t="s">
        <v>49</v>
      </c>
      <c r="J92" s="12" t="s">
        <v>126</v>
      </c>
      <c r="K92" s="21"/>
      <c r="L92" s="21"/>
      <c r="M92" s="22"/>
      <c r="N92" s="65"/>
      <c r="O92" s="21"/>
      <c r="P92" s="21"/>
      <c r="Q92" s="21"/>
      <c r="R92" s="21"/>
      <c r="S92" s="21">
        <v>703.78</v>
      </c>
      <c r="T92" s="21"/>
      <c r="U92" s="21"/>
      <c r="V92" s="82"/>
      <c r="W92" s="21"/>
      <c r="X92" s="21">
        <v>988.59</v>
      </c>
      <c r="Y92" s="82">
        <v>1047.18</v>
      </c>
      <c r="Z92" s="82">
        <v>1047.18</v>
      </c>
      <c r="AA92" s="82">
        <v>1047</v>
      </c>
      <c r="AB92" s="82">
        <v>1047</v>
      </c>
      <c r="AC92" s="21">
        <f t="shared" si="17"/>
        <v>1047.18</v>
      </c>
      <c r="AG92" s="21">
        <f aca="true" t="shared" si="18" ref="AG92:AG99">Y92</f>
        <v>1047.18</v>
      </c>
    </row>
    <row r="93" spans="1:33" ht="15.75">
      <c r="A93" s="113">
        <v>89</v>
      </c>
      <c r="B93" s="20" t="s">
        <v>10</v>
      </c>
      <c r="C93" s="12" t="s">
        <v>1</v>
      </c>
      <c r="D93" s="12" t="s">
        <v>4</v>
      </c>
      <c r="E93" s="12" t="s">
        <v>5</v>
      </c>
      <c r="F93" s="12" t="s">
        <v>26</v>
      </c>
      <c r="G93" s="12"/>
      <c r="H93" s="12"/>
      <c r="I93" s="12" t="s">
        <v>49</v>
      </c>
      <c r="J93" s="12" t="s">
        <v>52</v>
      </c>
      <c r="K93" s="21">
        <v>80</v>
      </c>
      <c r="L93" s="21">
        <v>80</v>
      </c>
      <c r="M93" s="22">
        <v>82.96</v>
      </c>
      <c r="N93" s="65">
        <f>M93/L93</f>
        <v>1.037</v>
      </c>
      <c r="O93" s="21"/>
      <c r="P93" s="21">
        <v>80.83</v>
      </c>
      <c r="Q93" s="21">
        <v>82.96</v>
      </c>
      <c r="R93" s="21">
        <v>80</v>
      </c>
      <c r="S93" s="21">
        <v>81.82</v>
      </c>
      <c r="T93" s="21">
        <v>80</v>
      </c>
      <c r="U93" s="21">
        <v>79.8</v>
      </c>
      <c r="V93" s="82">
        <v>80</v>
      </c>
      <c r="W93" s="21">
        <v>80</v>
      </c>
      <c r="X93" s="21">
        <v>74.91</v>
      </c>
      <c r="Y93" s="82">
        <v>80</v>
      </c>
      <c r="Z93" s="82">
        <v>80</v>
      </c>
      <c r="AA93" s="82">
        <v>80</v>
      </c>
      <c r="AB93" s="82">
        <v>80</v>
      </c>
      <c r="AC93" s="21">
        <f t="shared" si="17"/>
        <v>80</v>
      </c>
      <c r="AG93" s="21">
        <f t="shared" si="18"/>
        <v>80</v>
      </c>
    </row>
    <row r="94" spans="1:33" ht="15.75">
      <c r="A94" s="113">
        <v>90</v>
      </c>
      <c r="B94" s="20" t="s">
        <v>10</v>
      </c>
      <c r="C94" s="12" t="s">
        <v>1</v>
      </c>
      <c r="D94" s="12" t="s">
        <v>4</v>
      </c>
      <c r="E94" s="12" t="s">
        <v>5</v>
      </c>
      <c r="F94" s="77">
        <v>6</v>
      </c>
      <c r="G94" s="12"/>
      <c r="H94" s="12"/>
      <c r="I94" s="77">
        <v>1351</v>
      </c>
      <c r="J94" s="12" t="s">
        <v>148</v>
      </c>
      <c r="K94" s="21"/>
      <c r="L94" s="21"/>
      <c r="M94" s="22"/>
      <c r="N94" s="65"/>
      <c r="O94" s="21"/>
      <c r="P94" s="21"/>
      <c r="Q94" s="21"/>
      <c r="R94" s="21"/>
      <c r="S94" s="21">
        <v>6787.34</v>
      </c>
      <c r="T94" s="21"/>
      <c r="U94" s="21">
        <v>15109.31</v>
      </c>
      <c r="V94" s="82"/>
      <c r="W94" s="21"/>
      <c r="X94" s="21"/>
      <c r="Y94" s="82">
        <v>0</v>
      </c>
      <c r="Z94" s="82">
        <v>0</v>
      </c>
      <c r="AA94" s="82">
        <v>0</v>
      </c>
      <c r="AB94" s="82">
        <v>0</v>
      </c>
      <c r="AC94" s="21">
        <f t="shared" si="17"/>
        <v>0</v>
      </c>
      <c r="AG94" s="21">
        <f t="shared" si="18"/>
        <v>0</v>
      </c>
    </row>
    <row r="95" spans="1:33" ht="15.75">
      <c r="A95" s="113">
        <v>91</v>
      </c>
      <c r="B95" s="20" t="s">
        <v>10</v>
      </c>
      <c r="C95" s="12" t="s">
        <v>1</v>
      </c>
      <c r="D95" s="12" t="s">
        <v>4</v>
      </c>
      <c r="E95" s="12" t="s">
        <v>5</v>
      </c>
      <c r="F95" s="77">
        <v>6</v>
      </c>
      <c r="G95" s="12"/>
      <c r="H95" s="12"/>
      <c r="I95" s="79">
        <v>1352</v>
      </c>
      <c r="J95" s="12" t="s">
        <v>96</v>
      </c>
      <c r="K95" s="21"/>
      <c r="L95" s="21"/>
      <c r="M95" s="22"/>
      <c r="N95" s="65"/>
      <c r="O95" s="21"/>
      <c r="P95" s="21"/>
      <c r="Q95" s="21"/>
      <c r="R95" s="21">
        <v>3064</v>
      </c>
      <c r="S95" s="21"/>
      <c r="T95" s="21">
        <v>2576</v>
      </c>
      <c r="U95" s="21">
        <v>2576.07</v>
      </c>
      <c r="V95" s="82">
        <v>2500</v>
      </c>
      <c r="W95" s="21"/>
      <c r="X95" s="21"/>
      <c r="Y95" s="82">
        <v>0</v>
      </c>
      <c r="Z95" s="82">
        <v>0</v>
      </c>
      <c r="AA95" s="82">
        <v>0</v>
      </c>
      <c r="AB95" s="82">
        <v>0</v>
      </c>
      <c r="AC95" s="21">
        <f t="shared" si="17"/>
        <v>0</v>
      </c>
      <c r="AG95" s="21">
        <f t="shared" si="18"/>
        <v>0</v>
      </c>
    </row>
    <row r="96" spans="1:33" ht="15.75">
      <c r="A96" s="113">
        <v>92</v>
      </c>
      <c r="B96" s="20" t="s">
        <v>10</v>
      </c>
      <c r="C96" s="12" t="s">
        <v>1</v>
      </c>
      <c r="D96" s="12" t="s">
        <v>4</v>
      </c>
      <c r="E96" s="12" t="s">
        <v>5</v>
      </c>
      <c r="F96" s="77">
        <v>7</v>
      </c>
      <c r="G96" s="12"/>
      <c r="H96" s="12"/>
      <c r="I96" s="79">
        <v>111</v>
      </c>
      <c r="J96" s="12" t="s">
        <v>101</v>
      </c>
      <c r="K96" s="21"/>
      <c r="L96" s="21"/>
      <c r="M96" s="22"/>
      <c r="N96" s="65"/>
      <c r="O96" s="21"/>
      <c r="P96" s="21"/>
      <c r="Q96" s="21"/>
      <c r="R96" s="21"/>
      <c r="S96" s="21">
        <v>40</v>
      </c>
      <c r="T96" s="21">
        <v>42</v>
      </c>
      <c r="U96" s="21">
        <v>42</v>
      </c>
      <c r="V96" s="82"/>
      <c r="W96" s="21">
        <v>42</v>
      </c>
      <c r="X96" s="21">
        <v>45.92</v>
      </c>
      <c r="Y96" s="82">
        <v>48.64</v>
      </c>
      <c r="Z96" s="82">
        <v>48.64</v>
      </c>
      <c r="AA96" s="82">
        <v>49</v>
      </c>
      <c r="AB96" s="82">
        <v>49</v>
      </c>
      <c r="AC96" s="21">
        <f t="shared" si="17"/>
        <v>48.64</v>
      </c>
      <c r="AG96" s="21">
        <f t="shared" si="18"/>
        <v>48.64</v>
      </c>
    </row>
    <row r="97" spans="1:33" ht="15.75">
      <c r="A97" s="113">
        <v>93</v>
      </c>
      <c r="B97" s="20" t="s">
        <v>10</v>
      </c>
      <c r="C97" s="12" t="s">
        <v>1</v>
      </c>
      <c r="D97" s="12" t="s">
        <v>4</v>
      </c>
      <c r="E97" s="12">
        <v>2</v>
      </c>
      <c r="F97" s="77"/>
      <c r="G97" s="12"/>
      <c r="H97" s="12"/>
      <c r="I97" s="79">
        <v>111</v>
      </c>
      <c r="J97" s="12" t="s">
        <v>171</v>
      </c>
      <c r="K97" s="21"/>
      <c r="L97" s="21"/>
      <c r="M97" s="22"/>
      <c r="N97" s="65"/>
      <c r="O97" s="21"/>
      <c r="P97" s="21"/>
      <c r="Q97" s="21"/>
      <c r="R97" s="21"/>
      <c r="S97" s="21"/>
      <c r="T97" s="21"/>
      <c r="U97" s="21"/>
      <c r="V97" s="82"/>
      <c r="W97" s="21"/>
      <c r="X97" s="21"/>
      <c r="Y97" s="82">
        <v>0</v>
      </c>
      <c r="Z97" s="82">
        <v>0</v>
      </c>
      <c r="AA97" s="82">
        <v>0</v>
      </c>
      <c r="AB97" s="82">
        <v>99375</v>
      </c>
      <c r="AC97" s="21">
        <f t="shared" si="17"/>
        <v>0</v>
      </c>
      <c r="AG97" s="21">
        <f t="shared" si="18"/>
        <v>0</v>
      </c>
    </row>
    <row r="98" spans="1:33" ht="15.75">
      <c r="A98" s="113">
        <v>94</v>
      </c>
      <c r="B98" s="20" t="s">
        <v>10</v>
      </c>
      <c r="C98" s="12" t="s">
        <v>1</v>
      </c>
      <c r="D98" s="12" t="s">
        <v>4</v>
      </c>
      <c r="E98" s="105" t="s">
        <v>127</v>
      </c>
      <c r="F98" s="77"/>
      <c r="G98" s="12"/>
      <c r="H98" s="12"/>
      <c r="I98" s="79">
        <v>111</v>
      </c>
      <c r="J98" s="12" t="s">
        <v>115</v>
      </c>
      <c r="K98" s="21"/>
      <c r="L98" s="21"/>
      <c r="M98" s="22"/>
      <c r="N98" s="65"/>
      <c r="O98" s="21"/>
      <c r="P98" s="21"/>
      <c r="Q98" s="21"/>
      <c r="R98" s="21"/>
      <c r="S98" s="21"/>
      <c r="T98" s="21">
        <v>1000</v>
      </c>
      <c r="U98" s="21">
        <v>1000</v>
      </c>
      <c r="V98" s="82"/>
      <c r="W98" s="21"/>
      <c r="X98" s="21"/>
      <c r="Y98" s="82">
        <v>0</v>
      </c>
      <c r="Z98" s="82">
        <v>0</v>
      </c>
      <c r="AA98" s="82">
        <v>0</v>
      </c>
      <c r="AB98" s="82">
        <v>0</v>
      </c>
      <c r="AC98" s="21">
        <f t="shared" si="17"/>
        <v>0</v>
      </c>
      <c r="AG98" s="21">
        <f t="shared" si="18"/>
        <v>0</v>
      </c>
    </row>
    <row r="99" spans="1:33" ht="15.75">
      <c r="A99" s="113">
        <v>95</v>
      </c>
      <c r="B99" s="20" t="s">
        <v>10</v>
      </c>
      <c r="C99" s="12" t="s">
        <v>1</v>
      </c>
      <c r="D99" s="12" t="s">
        <v>4</v>
      </c>
      <c r="E99" s="105" t="s">
        <v>127</v>
      </c>
      <c r="F99" s="77"/>
      <c r="G99" s="12"/>
      <c r="H99" s="12"/>
      <c r="I99" s="79">
        <v>41</v>
      </c>
      <c r="J99" s="12" t="s">
        <v>115</v>
      </c>
      <c r="K99" s="21"/>
      <c r="L99" s="21"/>
      <c r="M99" s="22"/>
      <c r="N99" s="65"/>
      <c r="O99" s="21"/>
      <c r="P99" s="21"/>
      <c r="Q99" s="21"/>
      <c r="R99" s="21"/>
      <c r="S99" s="21"/>
      <c r="T99" s="21"/>
      <c r="U99" s="21"/>
      <c r="V99" s="82"/>
      <c r="W99" s="21"/>
      <c r="X99" s="21">
        <v>1000</v>
      </c>
      <c r="Y99" s="82">
        <v>0</v>
      </c>
      <c r="Z99" s="82">
        <v>0</v>
      </c>
      <c r="AA99" s="82">
        <v>0</v>
      </c>
      <c r="AB99" s="82">
        <v>0</v>
      </c>
      <c r="AC99" s="21">
        <f t="shared" si="17"/>
        <v>0</v>
      </c>
      <c r="AG99" s="21">
        <f t="shared" si="18"/>
        <v>0</v>
      </c>
    </row>
    <row r="100" spans="1:33" s="96" customFormat="1" ht="15.75">
      <c r="A100" s="113">
        <v>96</v>
      </c>
      <c r="B100" s="92" t="s">
        <v>10</v>
      </c>
      <c r="C100" s="23" t="s">
        <v>1</v>
      </c>
      <c r="D100" s="23" t="s">
        <v>4</v>
      </c>
      <c r="E100" s="23"/>
      <c r="F100" s="23"/>
      <c r="G100" s="23"/>
      <c r="H100" s="23"/>
      <c r="I100" s="23"/>
      <c r="J100" s="23" t="s">
        <v>74</v>
      </c>
      <c r="K100" s="93">
        <f>SUM(K78:K93)</f>
        <v>8670</v>
      </c>
      <c r="L100" s="93">
        <f>SUM(L78:L93)</f>
        <v>8670</v>
      </c>
      <c r="M100" s="97">
        <f>SUM(M78:M93)</f>
        <v>6620.2</v>
      </c>
      <c r="N100" s="98">
        <f>M100/L100</f>
        <v>0.7635755478662053</v>
      </c>
      <c r="O100" s="93"/>
      <c r="P100" s="93">
        <f>SUM(P78:P98)</f>
        <v>14064.87</v>
      </c>
      <c r="Q100" s="93">
        <f>SUM(Q78:Q99)</f>
        <v>6839.58</v>
      </c>
      <c r="R100" s="93">
        <f>SUM(R78:R98)</f>
        <v>10804</v>
      </c>
      <c r="S100" s="93">
        <f>SUM(S78:S99)</f>
        <v>13784.439999999999</v>
      </c>
      <c r="T100" s="93">
        <f>SUM(T78:T98)</f>
        <v>12337</v>
      </c>
      <c r="U100" s="93">
        <f>SUM(U78:U99)</f>
        <v>28977.92</v>
      </c>
      <c r="V100" s="95">
        <f>SUM(V78:V98)</f>
        <v>10600</v>
      </c>
      <c r="W100" s="93">
        <f>SUM(W78:W98)</f>
        <v>7072</v>
      </c>
      <c r="X100" s="93">
        <f aca="true" t="shared" si="19" ref="X100:AC100">SUM(X78:X99)</f>
        <v>9179.25</v>
      </c>
      <c r="Y100" s="93">
        <f t="shared" si="19"/>
        <v>7114.290000000001</v>
      </c>
      <c r="Z100" s="93">
        <f t="shared" si="19"/>
        <v>7114.290000000001</v>
      </c>
      <c r="AA100" s="93">
        <f t="shared" si="19"/>
        <v>7115</v>
      </c>
      <c r="AB100" s="93">
        <f t="shared" si="19"/>
        <v>106520</v>
      </c>
      <c r="AC100" s="93">
        <f t="shared" si="19"/>
        <v>6474.290000000001</v>
      </c>
      <c r="AG100" s="93">
        <f>SUM(AG78:AG99)</f>
        <v>6474.290000000001</v>
      </c>
    </row>
    <row r="101" spans="1:33" ht="15.75">
      <c r="A101" s="126">
        <v>97</v>
      </c>
      <c r="B101" s="30" t="s">
        <v>10</v>
      </c>
      <c r="C101" s="31"/>
      <c r="D101" s="31"/>
      <c r="E101" s="31"/>
      <c r="F101" s="31"/>
      <c r="G101" s="31"/>
      <c r="H101" s="31"/>
      <c r="I101" s="31"/>
      <c r="J101" s="2" t="s">
        <v>75</v>
      </c>
      <c r="K101" s="32">
        <f>K100</f>
        <v>8670</v>
      </c>
      <c r="L101" s="32">
        <f>L100</f>
        <v>8670</v>
      </c>
      <c r="M101" s="67">
        <f>M100+M77</f>
        <v>7644.9</v>
      </c>
      <c r="N101" s="73">
        <f>M101/L101</f>
        <v>0.8817647058823529</v>
      </c>
      <c r="O101" s="32">
        <f>O100</f>
        <v>0</v>
      </c>
      <c r="P101" s="32">
        <f>SUM(P100:P100)+P77</f>
        <v>23182.27</v>
      </c>
      <c r="Q101" s="32">
        <f>SUM(Q100:Q100)+Q77</f>
        <v>13338.279999999999</v>
      </c>
      <c r="R101" s="32">
        <f>SUM(R100:R100)+R77</f>
        <v>10804</v>
      </c>
      <c r="S101" s="32">
        <f>SUM(S100:S100)+S77</f>
        <v>22185.309999999998</v>
      </c>
      <c r="T101" s="32">
        <f>SUM(T100:T100)+T77</f>
        <v>12727</v>
      </c>
      <c r="U101" s="32">
        <f aca="true" t="shared" si="20" ref="U101:Z101">SUM(U100+U77)</f>
        <v>29367.92</v>
      </c>
      <c r="V101" s="32">
        <f t="shared" si="20"/>
        <v>27600</v>
      </c>
      <c r="W101" s="32">
        <f t="shared" si="20"/>
        <v>7072</v>
      </c>
      <c r="X101" s="32">
        <f t="shared" si="20"/>
        <v>12543.31</v>
      </c>
      <c r="Y101" s="84">
        <f t="shared" si="20"/>
        <v>7614.290000000001</v>
      </c>
      <c r="Z101" s="84">
        <f t="shared" si="20"/>
        <v>8015.290000000001</v>
      </c>
      <c r="AA101" s="84">
        <f>SUM(AA100+AA77)</f>
        <v>9311</v>
      </c>
      <c r="AB101" s="84">
        <f>SUM(AB100+AB77)</f>
        <v>109455</v>
      </c>
      <c r="AC101" s="32">
        <f>SUM(AC100:AC100)+AC77</f>
        <v>6974.290000000001</v>
      </c>
      <c r="AG101" s="32">
        <f>SUM(AG100:AG100)+AG77</f>
        <v>6974.290000000001</v>
      </c>
    </row>
    <row r="102" spans="1:34" s="28" customFormat="1" ht="13.5" customHeight="1">
      <c r="A102" s="113">
        <v>98</v>
      </c>
      <c r="B102" s="20" t="s">
        <v>10</v>
      </c>
      <c r="C102" s="12" t="s">
        <v>4</v>
      </c>
      <c r="D102" s="77">
        <v>1</v>
      </c>
      <c r="E102" s="77"/>
      <c r="F102" s="78">
        <v>200</v>
      </c>
      <c r="G102" s="27"/>
      <c r="H102" s="27"/>
      <c r="I102" s="102">
        <v>44</v>
      </c>
      <c r="J102" s="27" t="s">
        <v>137</v>
      </c>
      <c r="K102" s="29"/>
      <c r="L102" s="29"/>
      <c r="M102" s="76"/>
      <c r="N102" s="65"/>
      <c r="O102" s="29"/>
      <c r="P102" s="29"/>
      <c r="Q102" s="29"/>
      <c r="R102" s="29"/>
      <c r="S102" s="29"/>
      <c r="T102" s="29"/>
      <c r="U102" s="29"/>
      <c r="V102" s="29"/>
      <c r="W102" s="29"/>
      <c r="X102" s="29">
        <v>10600</v>
      </c>
      <c r="Y102" s="85">
        <v>4000</v>
      </c>
      <c r="Z102" s="85">
        <v>4200</v>
      </c>
      <c r="AA102" s="85">
        <v>4200</v>
      </c>
      <c r="AB102" s="85">
        <v>10450</v>
      </c>
      <c r="AC102" s="29">
        <f>Y102</f>
        <v>4000</v>
      </c>
      <c r="AG102" s="29">
        <f>Y102</f>
        <v>4000</v>
      </c>
      <c r="AH102" s="107"/>
    </row>
    <row r="103" spans="1:33" s="28" customFormat="1" ht="15.75">
      <c r="A103" s="113">
        <v>99</v>
      </c>
      <c r="B103" s="20" t="s">
        <v>10</v>
      </c>
      <c r="C103" s="12" t="s">
        <v>4</v>
      </c>
      <c r="D103" s="77">
        <v>1</v>
      </c>
      <c r="E103" s="77">
        <v>21</v>
      </c>
      <c r="F103" s="78"/>
      <c r="G103" s="27"/>
      <c r="H103" s="27"/>
      <c r="I103" s="102">
        <v>41</v>
      </c>
      <c r="J103" s="12" t="s">
        <v>104</v>
      </c>
      <c r="K103" s="29"/>
      <c r="L103" s="29"/>
      <c r="M103" s="76"/>
      <c r="N103" s="65"/>
      <c r="O103" s="29"/>
      <c r="P103" s="29">
        <v>5000</v>
      </c>
      <c r="Q103" s="29">
        <v>4920.71</v>
      </c>
      <c r="R103" s="29">
        <v>0</v>
      </c>
      <c r="S103" s="29"/>
      <c r="T103" s="29"/>
      <c r="U103" s="29"/>
      <c r="V103" s="85"/>
      <c r="W103" s="29"/>
      <c r="X103" s="29"/>
      <c r="Y103" s="85">
        <v>0</v>
      </c>
      <c r="Z103" s="85">
        <v>0</v>
      </c>
      <c r="AA103" s="85">
        <v>0</v>
      </c>
      <c r="AB103" s="85">
        <v>0</v>
      </c>
      <c r="AC103" s="29">
        <f>Y103</f>
        <v>0</v>
      </c>
      <c r="AG103" s="29">
        <f>Y103</f>
        <v>0</v>
      </c>
    </row>
    <row r="104" spans="1:33" s="28" customFormat="1" ht="14.25" customHeight="1">
      <c r="A104" s="113">
        <v>100</v>
      </c>
      <c r="B104" s="20" t="s">
        <v>10</v>
      </c>
      <c r="C104" s="12" t="s">
        <v>4</v>
      </c>
      <c r="D104" s="77">
        <v>2</v>
      </c>
      <c r="E104" s="12" t="s">
        <v>5</v>
      </c>
      <c r="F104" s="78">
        <v>6</v>
      </c>
      <c r="G104" s="27"/>
      <c r="H104" s="27"/>
      <c r="I104" s="102">
        <v>1352</v>
      </c>
      <c r="J104" s="12" t="s">
        <v>97</v>
      </c>
      <c r="K104" s="29"/>
      <c r="L104" s="29"/>
      <c r="M104" s="76"/>
      <c r="N104" s="65"/>
      <c r="O104" s="29"/>
      <c r="P104" s="29"/>
      <c r="Q104" s="29"/>
      <c r="R104" s="29">
        <v>9529</v>
      </c>
      <c r="S104" s="29"/>
      <c r="T104" s="29">
        <f>8700+15109</f>
        <v>23809</v>
      </c>
      <c r="U104" s="29">
        <v>8698.64</v>
      </c>
      <c r="V104" s="85">
        <v>8700</v>
      </c>
      <c r="W104" s="29"/>
      <c r="X104" s="29"/>
      <c r="Y104" s="85">
        <v>0</v>
      </c>
      <c r="Z104" s="85">
        <v>0</v>
      </c>
      <c r="AA104" s="85">
        <v>0</v>
      </c>
      <c r="AB104" s="85">
        <v>0</v>
      </c>
      <c r="AC104" s="29">
        <f>Y104</f>
        <v>0</v>
      </c>
      <c r="AG104" s="29">
        <f>Y104</f>
        <v>0</v>
      </c>
    </row>
    <row r="105" spans="1:33" s="28" customFormat="1" ht="15.75">
      <c r="A105" s="113">
        <v>101</v>
      </c>
      <c r="B105" s="20" t="s">
        <v>10</v>
      </c>
      <c r="C105" s="12" t="s">
        <v>4</v>
      </c>
      <c r="D105" s="77">
        <v>2</v>
      </c>
      <c r="E105" s="12" t="s">
        <v>7</v>
      </c>
      <c r="F105" s="78"/>
      <c r="G105" s="27"/>
      <c r="H105" s="27"/>
      <c r="I105" s="102">
        <v>111</v>
      </c>
      <c r="J105" s="12" t="s">
        <v>99</v>
      </c>
      <c r="K105" s="29"/>
      <c r="L105" s="29"/>
      <c r="M105" s="76"/>
      <c r="N105" s="65"/>
      <c r="O105" s="29"/>
      <c r="P105" s="29"/>
      <c r="Q105" s="29"/>
      <c r="R105" s="29">
        <v>21657</v>
      </c>
      <c r="S105" s="29">
        <v>21657</v>
      </c>
      <c r="T105" s="29"/>
      <c r="U105" s="29"/>
      <c r="V105" s="85"/>
      <c r="W105" s="29"/>
      <c r="X105" s="29"/>
      <c r="Y105" s="85">
        <v>0</v>
      </c>
      <c r="Z105" s="85">
        <v>0</v>
      </c>
      <c r="AA105" s="85">
        <v>0</v>
      </c>
      <c r="AB105" s="85">
        <v>0</v>
      </c>
      <c r="AC105" s="29">
        <f>Y105</f>
        <v>0</v>
      </c>
      <c r="AG105" s="29">
        <f>Y105</f>
        <v>0</v>
      </c>
    </row>
    <row r="106" spans="1:33" s="28" customFormat="1" ht="15.75">
      <c r="A106" s="113">
        <v>102</v>
      </c>
      <c r="B106" s="20" t="s">
        <v>10</v>
      </c>
      <c r="C106" s="12" t="s">
        <v>4</v>
      </c>
      <c r="D106" s="77">
        <v>2</v>
      </c>
      <c r="E106" s="101" t="s">
        <v>5</v>
      </c>
      <c r="F106" s="78">
        <v>4</v>
      </c>
      <c r="G106" s="27"/>
      <c r="H106" s="27"/>
      <c r="I106" s="102">
        <v>111</v>
      </c>
      <c r="J106" s="12" t="s">
        <v>107</v>
      </c>
      <c r="K106" s="29"/>
      <c r="L106" s="29"/>
      <c r="M106" s="76"/>
      <c r="N106" s="65"/>
      <c r="O106" s="29"/>
      <c r="P106" s="29"/>
      <c r="Q106" s="29"/>
      <c r="R106" s="29"/>
      <c r="S106" s="29"/>
      <c r="T106" s="29"/>
      <c r="U106" s="29"/>
      <c r="V106" s="85">
        <v>10000</v>
      </c>
      <c r="W106" s="29">
        <v>30000</v>
      </c>
      <c r="X106" s="29"/>
      <c r="Y106" s="85">
        <v>55062</v>
      </c>
      <c r="Z106" s="85">
        <v>55062</v>
      </c>
      <c r="AA106" s="85">
        <v>55062</v>
      </c>
      <c r="AB106" s="85">
        <v>55062</v>
      </c>
      <c r="AC106" s="29">
        <v>0</v>
      </c>
      <c r="AG106" s="29">
        <v>0</v>
      </c>
    </row>
    <row r="107" spans="1:33" s="28" customFormat="1" ht="15.75">
      <c r="A107" s="113">
        <v>103</v>
      </c>
      <c r="B107" s="20" t="s">
        <v>10</v>
      </c>
      <c r="C107" s="12" t="s">
        <v>4</v>
      </c>
      <c r="D107" s="77">
        <v>2</v>
      </c>
      <c r="E107" s="101" t="s">
        <v>5</v>
      </c>
      <c r="F107" s="78">
        <v>5</v>
      </c>
      <c r="G107" s="27"/>
      <c r="H107" s="27"/>
      <c r="I107" s="102">
        <v>111</v>
      </c>
      <c r="J107" s="12" t="s">
        <v>108</v>
      </c>
      <c r="K107" s="29"/>
      <c r="L107" s="29"/>
      <c r="M107" s="76"/>
      <c r="N107" s="65"/>
      <c r="O107" s="29"/>
      <c r="P107" s="29"/>
      <c r="Q107" s="29"/>
      <c r="R107" s="29"/>
      <c r="S107" s="29"/>
      <c r="T107" s="29"/>
      <c r="U107" s="29"/>
      <c r="V107" s="85">
        <v>120000</v>
      </c>
      <c r="W107" s="29">
        <v>253177.85</v>
      </c>
      <c r="X107" s="29">
        <v>258275.05</v>
      </c>
      <c r="Y107" s="85">
        <v>0</v>
      </c>
      <c r="Z107" s="85">
        <v>0</v>
      </c>
      <c r="AA107" s="85">
        <v>0</v>
      </c>
      <c r="AB107" s="85">
        <v>0</v>
      </c>
      <c r="AC107" s="29">
        <f>Y107</f>
        <v>0</v>
      </c>
      <c r="AG107" s="29">
        <f>Y107</f>
        <v>0</v>
      </c>
    </row>
    <row r="108" spans="1:33" s="28" customFormat="1" ht="15.75">
      <c r="A108" s="113">
        <v>104</v>
      </c>
      <c r="B108" s="20" t="s">
        <v>10</v>
      </c>
      <c r="C108" s="12" t="s">
        <v>4</v>
      </c>
      <c r="D108" s="77">
        <v>2</v>
      </c>
      <c r="E108" s="101" t="s">
        <v>7</v>
      </c>
      <c r="F108" s="78"/>
      <c r="G108" s="27"/>
      <c r="H108" s="27"/>
      <c r="I108" s="102">
        <v>41</v>
      </c>
      <c r="J108" s="12" t="s">
        <v>164</v>
      </c>
      <c r="K108" s="29"/>
      <c r="L108" s="29"/>
      <c r="M108" s="76"/>
      <c r="N108" s="65"/>
      <c r="O108" s="29"/>
      <c r="P108" s="29"/>
      <c r="Q108" s="29"/>
      <c r="R108" s="29"/>
      <c r="S108" s="29"/>
      <c r="T108" s="29"/>
      <c r="U108" s="29"/>
      <c r="V108" s="85"/>
      <c r="W108" s="29"/>
      <c r="X108" s="29">
        <v>5000</v>
      </c>
      <c r="Y108" s="85">
        <v>0</v>
      </c>
      <c r="Z108" s="85">
        <v>0</v>
      </c>
      <c r="AA108" s="85">
        <v>4000</v>
      </c>
      <c r="AB108" s="85">
        <v>4000</v>
      </c>
      <c r="AC108" s="29">
        <f>Y108</f>
        <v>0</v>
      </c>
      <c r="AG108" s="29">
        <f>Y108</f>
        <v>0</v>
      </c>
    </row>
    <row r="109" spans="1:33" s="28" customFormat="1" ht="15.75">
      <c r="A109" s="113">
        <v>105</v>
      </c>
      <c r="B109" s="20" t="s">
        <v>10</v>
      </c>
      <c r="C109" s="12" t="s">
        <v>4</v>
      </c>
      <c r="D109" s="77">
        <v>2</v>
      </c>
      <c r="E109" s="101" t="s">
        <v>37</v>
      </c>
      <c r="F109" s="78">
        <v>2</v>
      </c>
      <c r="G109" s="27"/>
      <c r="H109" s="27"/>
      <c r="I109" s="102">
        <v>41</v>
      </c>
      <c r="J109" s="12" t="s">
        <v>172</v>
      </c>
      <c r="K109" s="29"/>
      <c r="L109" s="29"/>
      <c r="M109" s="76"/>
      <c r="N109" s="65"/>
      <c r="O109" s="29"/>
      <c r="P109" s="29"/>
      <c r="Q109" s="29"/>
      <c r="R109" s="29"/>
      <c r="S109" s="29"/>
      <c r="T109" s="29"/>
      <c r="U109" s="29"/>
      <c r="V109" s="85"/>
      <c r="W109" s="29"/>
      <c r="X109" s="29"/>
      <c r="Y109" s="85">
        <v>0</v>
      </c>
      <c r="Z109" s="85">
        <v>0</v>
      </c>
      <c r="AA109" s="85">
        <v>0</v>
      </c>
      <c r="AB109" s="85">
        <v>40000</v>
      </c>
      <c r="AC109" s="29">
        <f>Y109</f>
        <v>0</v>
      </c>
      <c r="AG109" s="29">
        <f>Y109</f>
        <v>0</v>
      </c>
    </row>
    <row r="110" spans="1:33" s="28" customFormat="1" ht="15.75">
      <c r="A110" s="113">
        <v>106</v>
      </c>
      <c r="B110" s="20" t="s">
        <v>10</v>
      </c>
      <c r="C110" s="12" t="s">
        <v>4</v>
      </c>
      <c r="D110" s="77">
        <v>2</v>
      </c>
      <c r="E110" s="101" t="s">
        <v>37</v>
      </c>
      <c r="F110" s="78">
        <v>3</v>
      </c>
      <c r="G110" s="27"/>
      <c r="H110" s="27"/>
      <c r="I110" s="102">
        <v>41</v>
      </c>
      <c r="J110" s="12" t="s">
        <v>173</v>
      </c>
      <c r="K110" s="29"/>
      <c r="L110" s="29"/>
      <c r="M110" s="76"/>
      <c r="N110" s="65"/>
      <c r="O110" s="29"/>
      <c r="P110" s="29"/>
      <c r="Q110" s="29"/>
      <c r="R110" s="29"/>
      <c r="S110" s="29"/>
      <c r="T110" s="29"/>
      <c r="U110" s="29"/>
      <c r="V110" s="85"/>
      <c r="W110" s="29"/>
      <c r="X110" s="29"/>
      <c r="Y110" s="85">
        <v>0</v>
      </c>
      <c r="Z110" s="85">
        <v>0</v>
      </c>
      <c r="AA110" s="85">
        <v>0</v>
      </c>
      <c r="AB110" s="85">
        <v>624</v>
      </c>
      <c r="AC110" s="29">
        <f>Y110</f>
        <v>0</v>
      </c>
      <c r="AG110" s="29">
        <f>Y110</f>
        <v>0</v>
      </c>
    </row>
    <row r="111" spans="1:33" ht="15.75">
      <c r="A111" s="113">
        <v>107</v>
      </c>
      <c r="B111" s="20" t="s">
        <v>10</v>
      </c>
      <c r="C111" s="77">
        <v>3</v>
      </c>
      <c r="D111" s="77">
        <v>2</v>
      </c>
      <c r="E111" s="101" t="s">
        <v>5</v>
      </c>
      <c r="F111" s="77"/>
      <c r="G111" s="12"/>
      <c r="H111" s="12"/>
      <c r="I111" s="79">
        <v>1351</v>
      </c>
      <c r="J111" s="12" t="s">
        <v>149</v>
      </c>
      <c r="K111" s="21">
        <v>4921</v>
      </c>
      <c r="L111" s="21">
        <v>4921</v>
      </c>
      <c r="M111" s="22">
        <v>4920.71</v>
      </c>
      <c r="N111" s="65">
        <f aca="true" t="shared" si="21" ref="N111:N121">M111/L111</f>
        <v>0.9999410688884374</v>
      </c>
      <c r="O111" s="21"/>
      <c r="P111" s="21"/>
      <c r="Q111" s="21"/>
      <c r="R111" s="21">
        <v>83494</v>
      </c>
      <c r="S111" s="21"/>
      <c r="T111" s="21">
        <v>73938</v>
      </c>
      <c r="U111" s="21">
        <v>73938.46</v>
      </c>
      <c r="V111" s="82">
        <v>73930</v>
      </c>
      <c r="W111" s="21"/>
      <c r="X111" s="21"/>
      <c r="Y111" s="82">
        <v>0</v>
      </c>
      <c r="Z111" s="82">
        <v>0</v>
      </c>
      <c r="AA111" s="82">
        <v>0</v>
      </c>
      <c r="AB111" s="82">
        <v>0</v>
      </c>
      <c r="AC111" s="21">
        <f>Y111</f>
        <v>0</v>
      </c>
      <c r="AG111" s="21">
        <f>Y111</f>
        <v>0</v>
      </c>
    </row>
    <row r="112" spans="1:33" ht="15.75">
      <c r="A112" s="126">
        <v>108</v>
      </c>
      <c r="B112" s="30" t="s">
        <v>10</v>
      </c>
      <c r="C112" s="31"/>
      <c r="D112" s="31"/>
      <c r="E112" s="31"/>
      <c r="F112" s="31"/>
      <c r="G112" s="31"/>
      <c r="H112" s="31"/>
      <c r="I112" s="31"/>
      <c r="J112" s="31" t="s">
        <v>98</v>
      </c>
      <c r="K112" s="32">
        <f>SUM(K111:K111)</f>
        <v>4921</v>
      </c>
      <c r="L112" s="32">
        <f>SUM(L111:L111)</f>
        <v>4921</v>
      </c>
      <c r="M112" s="67">
        <f>SUM(M111:M111)</f>
        <v>4920.71</v>
      </c>
      <c r="N112" s="73">
        <f t="shared" si="21"/>
        <v>0.9999410688884374</v>
      </c>
      <c r="O112" s="32">
        <f>SUM(O111:O111)</f>
        <v>0</v>
      </c>
      <c r="P112" s="32">
        <f>SUM(P103:P111)</f>
        <v>5000</v>
      </c>
      <c r="Q112" s="32">
        <f>SUM(Q102:Q111)</f>
        <v>4920.71</v>
      </c>
      <c r="R112" s="32">
        <f>SUM(R103:R111)</f>
        <v>114680</v>
      </c>
      <c r="S112" s="32">
        <f>SUM(S102:S111)</f>
        <v>21657</v>
      </c>
      <c r="T112" s="32">
        <f>SUM(T103:T111)</f>
        <v>97747</v>
      </c>
      <c r="U112" s="32">
        <f>SUM(U102:U111)</f>
        <v>82637.1</v>
      </c>
      <c r="V112" s="84">
        <f>SUM(V103:V111)</f>
        <v>212630</v>
      </c>
      <c r="W112" s="32">
        <f>SUM(W103:W111)</f>
        <v>283177.85</v>
      </c>
      <c r="X112" s="32">
        <f aca="true" t="shared" si="22" ref="X112:AC112">SUM(X102:X111)</f>
        <v>273875.05</v>
      </c>
      <c r="Y112" s="84">
        <f t="shared" si="22"/>
        <v>59062</v>
      </c>
      <c r="Z112" s="84">
        <f t="shared" si="22"/>
        <v>59262</v>
      </c>
      <c r="AA112" s="84">
        <f t="shared" si="22"/>
        <v>63262</v>
      </c>
      <c r="AB112" s="84">
        <f t="shared" si="22"/>
        <v>110136</v>
      </c>
      <c r="AC112" s="32">
        <f t="shared" si="22"/>
        <v>4000</v>
      </c>
      <c r="AG112" s="32">
        <f>SUM(AG102:AG111)</f>
        <v>4000</v>
      </c>
    </row>
    <row r="113" spans="1:33" ht="15.75">
      <c r="A113" s="120">
        <v>109</v>
      </c>
      <c r="B113" s="24" t="s">
        <v>10</v>
      </c>
      <c r="C113" s="25"/>
      <c r="D113" s="25"/>
      <c r="E113" s="25"/>
      <c r="F113" s="25"/>
      <c r="G113" s="25"/>
      <c r="H113" s="25"/>
      <c r="I113" s="25"/>
      <c r="J113" s="3" t="s">
        <v>77</v>
      </c>
      <c r="K113" s="26">
        <f>K101+K112</f>
        <v>13591</v>
      </c>
      <c r="L113" s="26">
        <f>L101+L112</f>
        <v>13591</v>
      </c>
      <c r="M113" s="66">
        <f>M101+M112</f>
        <v>12565.61</v>
      </c>
      <c r="N113" s="72">
        <f t="shared" si="21"/>
        <v>0.9245537488043558</v>
      </c>
      <c r="O113" s="26">
        <f aca="true" t="shared" si="23" ref="O113:AC113">O101+O112</f>
        <v>0</v>
      </c>
      <c r="P113" s="26">
        <f t="shared" si="23"/>
        <v>28182.27</v>
      </c>
      <c r="Q113" s="26">
        <f>Q101+Q112</f>
        <v>18258.989999999998</v>
      </c>
      <c r="R113" s="26">
        <f t="shared" si="23"/>
        <v>125484</v>
      </c>
      <c r="S113" s="26">
        <f t="shared" si="23"/>
        <v>43842.31</v>
      </c>
      <c r="T113" s="26">
        <f>T101+T112</f>
        <v>110474</v>
      </c>
      <c r="U113" s="26">
        <f>U101+U112</f>
        <v>112005.02</v>
      </c>
      <c r="V113" s="83">
        <f t="shared" si="23"/>
        <v>240230</v>
      </c>
      <c r="W113" s="26">
        <f>W101+W112</f>
        <v>290249.85</v>
      </c>
      <c r="X113" s="26">
        <f>X101+X112</f>
        <v>286418.36</v>
      </c>
      <c r="Y113" s="83">
        <f t="shared" si="23"/>
        <v>66676.29000000001</v>
      </c>
      <c r="Z113" s="83">
        <f>Z101+Z112</f>
        <v>67277.29000000001</v>
      </c>
      <c r="AA113" s="83">
        <f>AA101+AA112</f>
        <v>72573</v>
      </c>
      <c r="AB113" s="83">
        <f>AB101+AB112</f>
        <v>219591</v>
      </c>
      <c r="AC113" s="26">
        <f t="shared" si="23"/>
        <v>10974.29</v>
      </c>
      <c r="AG113" s="26">
        <f>AG101+AG112</f>
        <v>10974.29</v>
      </c>
    </row>
    <row r="114" spans="1:33" ht="15.75">
      <c r="A114" s="113">
        <v>110</v>
      </c>
      <c r="B114" s="20" t="s">
        <v>25</v>
      </c>
      <c r="C114" s="12" t="s">
        <v>26</v>
      </c>
      <c r="D114" s="12" t="s">
        <v>10</v>
      </c>
      <c r="E114" s="12"/>
      <c r="F114" s="12"/>
      <c r="G114" s="12"/>
      <c r="H114" s="12"/>
      <c r="I114" s="12" t="s">
        <v>53</v>
      </c>
      <c r="J114" s="12" t="s">
        <v>54</v>
      </c>
      <c r="K114" s="21">
        <v>0</v>
      </c>
      <c r="L114" s="21"/>
      <c r="M114" s="22">
        <v>39832.7</v>
      </c>
      <c r="N114" s="65" t="e">
        <f t="shared" si="21"/>
        <v>#DIV/0!</v>
      </c>
      <c r="O114" s="21">
        <v>0</v>
      </c>
      <c r="P114" s="21">
        <v>39832.7</v>
      </c>
      <c r="Q114" s="21"/>
      <c r="R114" s="21"/>
      <c r="S114" s="21"/>
      <c r="T114" s="21"/>
      <c r="U114" s="21"/>
      <c r="V114" s="82">
        <v>0</v>
      </c>
      <c r="W114" s="21"/>
      <c r="X114" s="21"/>
      <c r="Y114" s="82">
        <v>0</v>
      </c>
      <c r="Z114" s="82">
        <v>0</v>
      </c>
      <c r="AA114" s="82">
        <v>0</v>
      </c>
      <c r="AB114" s="82">
        <v>0</v>
      </c>
      <c r="AC114" s="21">
        <f>Y114</f>
        <v>0</v>
      </c>
      <c r="AG114" s="21">
        <f>Y114</f>
        <v>0</v>
      </c>
    </row>
    <row r="115" spans="1:33" ht="15.75">
      <c r="A115" s="113">
        <v>111</v>
      </c>
      <c r="B115" s="20" t="s">
        <v>25</v>
      </c>
      <c r="C115" s="12" t="s">
        <v>26</v>
      </c>
      <c r="D115" s="12" t="s">
        <v>10</v>
      </c>
      <c r="E115" s="12"/>
      <c r="F115" s="12"/>
      <c r="G115" s="12"/>
      <c r="H115" s="12"/>
      <c r="I115" s="12" t="s">
        <v>53</v>
      </c>
      <c r="J115" s="12" t="s">
        <v>55</v>
      </c>
      <c r="K115" s="21">
        <v>1024</v>
      </c>
      <c r="L115" s="21">
        <v>1024</v>
      </c>
      <c r="M115" s="22">
        <v>1023.91</v>
      </c>
      <c r="N115" s="65">
        <f>M115/L115</f>
        <v>0.999912109375</v>
      </c>
      <c r="O115" s="21"/>
      <c r="P115" s="21">
        <v>7743.83</v>
      </c>
      <c r="Q115" s="21"/>
      <c r="R115" s="21"/>
      <c r="S115" s="21"/>
      <c r="T115" s="21"/>
      <c r="U115" s="21"/>
      <c r="V115" s="82">
        <v>0</v>
      </c>
      <c r="W115" s="21"/>
      <c r="X115" s="21"/>
      <c r="Y115" s="82">
        <v>0</v>
      </c>
      <c r="Z115" s="82">
        <v>0</v>
      </c>
      <c r="AA115" s="82">
        <v>0</v>
      </c>
      <c r="AB115" s="82">
        <v>0</v>
      </c>
      <c r="AC115" s="21">
        <f>Y115</f>
        <v>0</v>
      </c>
      <c r="AG115" s="21">
        <f>Y115</f>
        <v>0</v>
      </c>
    </row>
    <row r="116" spans="1:33" ht="15.75">
      <c r="A116" s="113">
        <v>112</v>
      </c>
      <c r="B116" s="20" t="s">
        <v>25</v>
      </c>
      <c r="C116" s="12" t="s">
        <v>26</v>
      </c>
      <c r="D116" s="12" t="s">
        <v>10</v>
      </c>
      <c r="E116" s="12"/>
      <c r="F116" s="12"/>
      <c r="G116" s="12"/>
      <c r="H116" s="12"/>
      <c r="I116" s="77">
        <v>132</v>
      </c>
      <c r="J116" s="64" t="s">
        <v>88</v>
      </c>
      <c r="K116" s="21">
        <v>1024</v>
      </c>
      <c r="L116" s="21">
        <v>1024</v>
      </c>
      <c r="M116" s="22">
        <v>1023.91</v>
      </c>
      <c r="N116" s="65">
        <f t="shared" si="21"/>
        <v>0.999912109375</v>
      </c>
      <c r="O116" s="21"/>
      <c r="P116" s="21">
        <v>0</v>
      </c>
      <c r="Q116" s="21">
        <v>1023.91</v>
      </c>
      <c r="R116" s="21">
        <v>0</v>
      </c>
      <c r="S116" s="21"/>
      <c r="T116" s="21"/>
      <c r="U116" s="21"/>
      <c r="V116" s="82">
        <v>0</v>
      </c>
      <c r="W116" s="21"/>
      <c r="X116" s="21"/>
      <c r="Y116" s="82">
        <v>0</v>
      </c>
      <c r="Z116" s="82">
        <v>0</v>
      </c>
      <c r="AA116" s="82">
        <v>0</v>
      </c>
      <c r="AB116" s="82">
        <v>0</v>
      </c>
      <c r="AC116" s="21">
        <f>Y116</f>
        <v>0</v>
      </c>
      <c r="AG116" s="21">
        <f>Y116</f>
        <v>0</v>
      </c>
    </row>
    <row r="117" spans="1:34" ht="15.75">
      <c r="A117" s="113">
        <v>113</v>
      </c>
      <c r="B117" s="46" t="s">
        <v>25</v>
      </c>
      <c r="C117" s="44" t="s">
        <v>26</v>
      </c>
      <c r="D117" s="44" t="s">
        <v>25</v>
      </c>
      <c r="E117" s="44" t="s">
        <v>5</v>
      </c>
      <c r="F117" s="44"/>
      <c r="G117" s="44"/>
      <c r="H117" s="44"/>
      <c r="I117" s="109" t="s">
        <v>56</v>
      </c>
      <c r="J117" s="44" t="s">
        <v>165</v>
      </c>
      <c r="K117" s="45">
        <v>94400</v>
      </c>
      <c r="L117" s="45">
        <v>94400</v>
      </c>
      <c r="M117" s="47">
        <v>4761.06</v>
      </c>
      <c r="N117" s="65">
        <f t="shared" si="21"/>
        <v>0.05043495762711865</v>
      </c>
      <c r="O117" s="45">
        <f>L117-26450</f>
        <v>67950</v>
      </c>
      <c r="P117" s="45"/>
      <c r="Q117" s="45">
        <v>15548.67</v>
      </c>
      <c r="R117" s="45">
        <v>111760</v>
      </c>
      <c r="S117" s="45">
        <v>76063.22</v>
      </c>
      <c r="T117" s="45">
        <v>86000</v>
      </c>
      <c r="U117" s="45">
        <v>97800.49</v>
      </c>
      <c r="V117" s="86">
        <f>100000-6730</f>
        <v>93270</v>
      </c>
      <c r="W117" s="45">
        <v>54000</v>
      </c>
      <c r="X117" s="45">
        <v>97225.4</v>
      </c>
      <c r="Y117" s="111">
        <v>47420</v>
      </c>
      <c r="Z117" s="111">
        <v>47420</v>
      </c>
      <c r="AA117" s="111">
        <v>80000</v>
      </c>
      <c r="AB117" s="111">
        <v>80000</v>
      </c>
      <c r="AC117" s="45">
        <f>Y117</f>
        <v>47420</v>
      </c>
      <c r="AG117" s="45">
        <f>Y117</f>
        <v>47420</v>
      </c>
      <c r="AH117" s="37"/>
    </row>
    <row r="118" spans="1:34" ht="15.75">
      <c r="A118" s="120">
        <v>114</v>
      </c>
      <c r="B118" s="24" t="s">
        <v>25</v>
      </c>
      <c r="C118" s="25" t="s">
        <v>26</v>
      </c>
      <c r="D118" s="25"/>
      <c r="E118" s="25"/>
      <c r="F118" s="25"/>
      <c r="G118" s="25"/>
      <c r="H118" s="25"/>
      <c r="I118" s="25"/>
      <c r="J118" s="25" t="s">
        <v>78</v>
      </c>
      <c r="K118" s="26">
        <f>SUM(K116:K117)</f>
        <v>95424</v>
      </c>
      <c r="L118" s="26">
        <f>SUM(L116:L117)</f>
        <v>95424</v>
      </c>
      <c r="M118" s="66">
        <f>SUM(M116:M117)</f>
        <v>5784.97</v>
      </c>
      <c r="N118" s="72">
        <f t="shared" si="21"/>
        <v>0.06062384725016767</v>
      </c>
      <c r="O118" s="26">
        <f aca="true" t="shared" si="24" ref="O118:AC118">SUM(O114:O117)</f>
        <v>67950</v>
      </c>
      <c r="P118" s="26">
        <f t="shared" si="24"/>
        <v>47576.53</v>
      </c>
      <c r="Q118" s="26">
        <f>SUM(Q114:Q117)</f>
        <v>16572.58</v>
      </c>
      <c r="R118" s="26">
        <f t="shared" si="24"/>
        <v>111760</v>
      </c>
      <c r="S118" s="26">
        <f t="shared" si="24"/>
        <v>76063.22</v>
      </c>
      <c r="T118" s="26">
        <f t="shared" si="24"/>
        <v>86000</v>
      </c>
      <c r="U118" s="26">
        <f t="shared" si="24"/>
        <v>97800.49</v>
      </c>
      <c r="V118" s="83">
        <f t="shared" si="24"/>
        <v>93270</v>
      </c>
      <c r="W118" s="26">
        <f>SUM(W114:W117)</f>
        <v>54000</v>
      </c>
      <c r="X118" s="26">
        <f t="shared" si="24"/>
        <v>97225.4</v>
      </c>
      <c r="Y118" s="83">
        <f t="shared" si="24"/>
        <v>47420</v>
      </c>
      <c r="Z118" s="83">
        <f>SUM(Z114:Z117)</f>
        <v>47420</v>
      </c>
      <c r="AA118" s="83">
        <f>SUM(AA114:AA117)</f>
        <v>80000</v>
      </c>
      <c r="AB118" s="83">
        <f>SUM(AB114:AB117)</f>
        <v>80000</v>
      </c>
      <c r="AC118" s="26">
        <f t="shared" si="24"/>
        <v>47420</v>
      </c>
      <c r="AG118" s="26">
        <f>SUM(AG114:AG117)</f>
        <v>47420</v>
      </c>
      <c r="AH118" s="106"/>
    </row>
    <row r="119" spans="1:33" ht="15.75">
      <c r="A119" s="113">
        <v>115</v>
      </c>
      <c r="B119" s="20" t="s">
        <v>26</v>
      </c>
      <c r="C119" s="12" t="s">
        <v>1</v>
      </c>
      <c r="D119" s="12" t="s">
        <v>10</v>
      </c>
      <c r="E119" s="12" t="s">
        <v>7</v>
      </c>
      <c r="F119" s="12"/>
      <c r="G119" s="12"/>
      <c r="H119" s="12"/>
      <c r="I119" s="12" t="s">
        <v>44</v>
      </c>
      <c r="J119" s="12" t="s">
        <v>57</v>
      </c>
      <c r="K119" s="21">
        <v>0</v>
      </c>
      <c r="L119" s="21"/>
      <c r="M119" s="22"/>
      <c r="N119" s="65" t="e">
        <f>M119/L119</f>
        <v>#DIV/0!</v>
      </c>
      <c r="O119" s="21">
        <v>0</v>
      </c>
      <c r="P119" s="21">
        <v>1860</v>
      </c>
      <c r="Q119" s="21"/>
      <c r="R119" s="21">
        <v>0</v>
      </c>
      <c r="S119" s="21"/>
      <c r="T119" s="21"/>
      <c r="U119" s="21"/>
      <c r="V119" s="82">
        <v>0</v>
      </c>
      <c r="W119" s="21"/>
      <c r="X119" s="21"/>
      <c r="Y119" s="110">
        <v>0</v>
      </c>
      <c r="Z119" s="110">
        <v>0</v>
      </c>
      <c r="AA119" s="110">
        <v>0</v>
      </c>
      <c r="AB119" s="110">
        <v>0</v>
      </c>
      <c r="AC119" s="21">
        <v>0</v>
      </c>
      <c r="AG119" s="21">
        <v>0</v>
      </c>
    </row>
    <row r="120" spans="1:33" ht="15.75">
      <c r="A120" s="113">
        <v>116</v>
      </c>
      <c r="B120" s="20" t="s">
        <v>26</v>
      </c>
      <c r="C120" s="12" t="s">
        <v>1</v>
      </c>
      <c r="D120" s="12" t="s">
        <v>10</v>
      </c>
      <c r="E120" s="12" t="s">
        <v>7</v>
      </c>
      <c r="F120" s="77">
        <v>6</v>
      </c>
      <c r="G120" s="12"/>
      <c r="H120" s="12"/>
      <c r="I120" s="12" t="s">
        <v>44</v>
      </c>
      <c r="J120" s="12" t="s">
        <v>57</v>
      </c>
      <c r="K120" s="21">
        <v>0</v>
      </c>
      <c r="L120" s="21"/>
      <c r="M120" s="22"/>
      <c r="N120" s="65" t="e">
        <f t="shared" si="21"/>
        <v>#DIV/0!</v>
      </c>
      <c r="O120" s="21">
        <v>0</v>
      </c>
      <c r="P120" s="21">
        <v>0</v>
      </c>
      <c r="Q120" s="21"/>
      <c r="R120" s="21">
        <v>0</v>
      </c>
      <c r="S120" s="21">
        <v>86764.55</v>
      </c>
      <c r="T120" s="21"/>
      <c r="U120" s="21"/>
      <c r="V120" s="82">
        <v>0</v>
      </c>
      <c r="W120" s="21"/>
      <c r="X120" s="21"/>
      <c r="Y120" s="82">
        <v>0</v>
      </c>
      <c r="Z120" s="82">
        <v>0</v>
      </c>
      <c r="AA120" s="82">
        <v>0</v>
      </c>
      <c r="AB120" s="82">
        <v>0</v>
      </c>
      <c r="AC120" s="21">
        <f>Y120</f>
        <v>0</v>
      </c>
      <c r="AG120" s="21">
        <f>Y120</f>
        <v>0</v>
      </c>
    </row>
    <row r="121" spans="1:33" ht="15.75">
      <c r="A121" s="127">
        <v>117</v>
      </c>
      <c r="B121" s="33"/>
      <c r="C121" s="34"/>
      <c r="D121" s="34"/>
      <c r="E121" s="34"/>
      <c r="F121" s="34"/>
      <c r="G121" s="34"/>
      <c r="H121" s="34"/>
      <c r="I121" s="34"/>
      <c r="J121" s="4" t="s">
        <v>79</v>
      </c>
      <c r="K121" s="35">
        <f>SUM(K118:K120)</f>
        <v>95424</v>
      </c>
      <c r="L121" s="35">
        <f>SUM(L118:L120)</f>
        <v>95424</v>
      </c>
      <c r="M121" s="36">
        <f>SUM(M118:M120)</f>
        <v>5784.97</v>
      </c>
      <c r="N121" s="71">
        <f t="shared" si="21"/>
        <v>0.06062384725016767</v>
      </c>
      <c r="O121" s="35">
        <f aca="true" t="shared" si="25" ref="O121:AC121">SUM(O118:O120)</f>
        <v>67950</v>
      </c>
      <c r="P121" s="35">
        <f t="shared" si="25"/>
        <v>49436.53</v>
      </c>
      <c r="Q121" s="35">
        <f>SUM(Q118:Q120)</f>
        <v>16572.58</v>
      </c>
      <c r="R121" s="35">
        <f t="shared" si="25"/>
        <v>111760</v>
      </c>
      <c r="S121" s="35">
        <f t="shared" si="25"/>
        <v>162827.77000000002</v>
      </c>
      <c r="T121" s="35">
        <f t="shared" si="25"/>
        <v>86000</v>
      </c>
      <c r="U121" s="35">
        <f t="shared" si="25"/>
        <v>97800.49</v>
      </c>
      <c r="V121" s="87">
        <f t="shared" si="25"/>
        <v>93270</v>
      </c>
      <c r="W121" s="35">
        <f>SUM(W118:W120)</f>
        <v>54000</v>
      </c>
      <c r="X121" s="35">
        <f t="shared" si="25"/>
        <v>97225.4</v>
      </c>
      <c r="Y121" s="87">
        <f t="shared" si="25"/>
        <v>47420</v>
      </c>
      <c r="Z121" s="87">
        <f t="shared" si="25"/>
        <v>47420</v>
      </c>
      <c r="AA121" s="87">
        <f>SUM(AA118:AA120)</f>
        <v>80000</v>
      </c>
      <c r="AB121" s="87">
        <f>SUM(AB118:AB120)</f>
        <v>80000</v>
      </c>
      <c r="AC121" s="35">
        <f t="shared" si="25"/>
        <v>47420</v>
      </c>
      <c r="AG121" s="35">
        <f>SUM(AG118:AG120)</f>
        <v>47420</v>
      </c>
    </row>
    <row r="122" spans="1:29" ht="15.75" customHeight="1">
      <c r="A122" s="113">
        <v>118</v>
      </c>
      <c r="B122" s="137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9"/>
      <c r="W122" s="8"/>
      <c r="X122" s="8"/>
      <c r="Y122" s="99"/>
      <c r="Z122" s="99"/>
      <c r="AA122" s="99"/>
      <c r="AB122" s="99"/>
      <c r="AC122" s="8"/>
    </row>
    <row r="123" spans="1:33" ht="15.75">
      <c r="A123" s="128">
        <v>119</v>
      </c>
      <c r="B123" s="61"/>
      <c r="C123" s="62"/>
      <c r="D123" s="62"/>
      <c r="E123" s="62"/>
      <c r="F123" s="62"/>
      <c r="G123" s="62"/>
      <c r="H123" s="62"/>
      <c r="I123" s="62"/>
      <c r="J123" s="59" t="s">
        <v>83</v>
      </c>
      <c r="K123" s="60">
        <f>K12+K68+K113+K121</f>
        <v>593353</v>
      </c>
      <c r="L123" s="60">
        <f>L12+L68+L113+L121</f>
        <v>594678</v>
      </c>
      <c r="M123" s="68">
        <f>M12+M68+M113+M121</f>
        <v>411329.97000000003</v>
      </c>
      <c r="N123" s="70">
        <f>M123/L123</f>
        <v>0.6916851977036312</v>
      </c>
      <c r="O123" s="60">
        <f aca="true" t="shared" si="26" ref="O123:AC123">O12+O68+O113+O121</f>
        <v>65060</v>
      </c>
      <c r="P123" s="60">
        <f t="shared" si="26"/>
        <v>574243.26</v>
      </c>
      <c r="Q123" s="60">
        <f t="shared" si="26"/>
        <v>560395.7399999999</v>
      </c>
      <c r="R123" s="60">
        <f t="shared" si="26"/>
        <v>766704</v>
      </c>
      <c r="S123" s="60">
        <f t="shared" si="26"/>
        <v>824939.99</v>
      </c>
      <c r="T123" s="60">
        <f t="shared" si="26"/>
        <v>733919</v>
      </c>
      <c r="U123" s="60">
        <f t="shared" si="26"/>
        <v>770938.6200000001</v>
      </c>
      <c r="V123" s="88">
        <f t="shared" si="26"/>
        <v>858985</v>
      </c>
      <c r="W123" s="60">
        <f t="shared" si="26"/>
        <v>897166.85</v>
      </c>
      <c r="X123" s="60">
        <f t="shared" si="26"/>
        <v>984551.9700000001</v>
      </c>
      <c r="Y123" s="88">
        <f t="shared" si="26"/>
        <v>668548.8</v>
      </c>
      <c r="Z123" s="88">
        <f t="shared" si="26"/>
        <v>686106.8</v>
      </c>
      <c r="AA123" s="88">
        <f t="shared" si="26"/>
        <v>723982.51</v>
      </c>
      <c r="AB123" s="88">
        <f t="shared" si="26"/>
        <v>877700</v>
      </c>
      <c r="AC123" s="60">
        <f t="shared" si="26"/>
        <v>612846.8</v>
      </c>
      <c r="AG123" s="60">
        <f>AG12+AG68+AG113+AG121</f>
        <v>612846.8</v>
      </c>
    </row>
    <row r="124" ht="15.75">
      <c r="AD124" s="37"/>
    </row>
    <row r="125" ht="0.75" customHeight="1">
      <c r="O125" s="37">
        <v>579829</v>
      </c>
    </row>
    <row r="126" spans="2:29" ht="15.75">
      <c r="B126" s="140" t="s">
        <v>174</v>
      </c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8"/>
      <c r="X126" s="8"/>
      <c r="Y126" s="99"/>
      <c r="Z126" s="99"/>
      <c r="AA126" s="99"/>
      <c r="AB126" s="99"/>
      <c r="AC126" s="8"/>
    </row>
    <row r="127" spans="1:29" ht="21" customHeight="1">
      <c r="A127" s="116" t="s">
        <v>160</v>
      </c>
      <c r="B127" s="7"/>
      <c r="C127" s="7"/>
      <c r="D127" s="7"/>
      <c r="E127" s="7"/>
      <c r="K127" s="63"/>
      <c r="L127" s="9"/>
      <c r="M127" s="9"/>
      <c r="N127" s="9"/>
      <c r="O127" s="63"/>
      <c r="P127" s="63"/>
      <c r="Q127" s="63"/>
      <c r="R127" s="63"/>
      <c r="S127" s="63"/>
      <c r="T127" s="63"/>
      <c r="U127" s="63"/>
      <c r="V127" s="90"/>
      <c r="W127" s="63"/>
      <c r="X127" s="63"/>
      <c r="Y127" s="90"/>
      <c r="Z127" s="90"/>
      <c r="AA127" s="90"/>
      <c r="AB127" s="125"/>
      <c r="AC127" s="63"/>
    </row>
    <row r="128" spans="1:33" ht="15.75">
      <c r="A128" s="113">
        <v>117</v>
      </c>
      <c r="B128" s="10">
        <v>1</v>
      </c>
      <c r="C128" s="11"/>
      <c r="D128" s="11"/>
      <c r="E128" s="11"/>
      <c r="F128" s="11"/>
      <c r="G128" s="15"/>
      <c r="I128" s="11"/>
      <c r="J128" s="12" t="s">
        <v>63</v>
      </c>
      <c r="K128" s="21">
        <f>K12</f>
        <v>461668</v>
      </c>
      <c r="L128" s="21">
        <f>L12</f>
        <v>456243</v>
      </c>
      <c r="M128" s="22">
        <f>M12</f>
        <v>349938.62000000005</v>
      </c>
      <c r="N128" s="65">
        <f aca="true" t="shared" si="27" ref="N128:N135">M128/L128</f>
        <v>0.7670005238436536</v>
      </c>
      <c r="O128" s="21"/>
      <c r="P128" s="21">
        <f aca="true" t="shared" si="28" ref="P128:AC128">P12</f>
        <v>457181.99</v>
      </c>
      <c r="Q128" s="21">
        <f t="shared" si="28"/>
        <v>475715.05</v>
      </c>
      <c r="R128" s="21">
        <f t="shared" si="28"/>
        <v>507260</v>
      </c>
      <c r="S128" s="21">
        <f t="shared" si="28"/>
        <v>519865.1</v>
      </c>
      <c r="T128" s="21">
        <f t="shared" si="28"/>
        <v>482439</v>
      </c>
      <c r="U128" s="21">
        <f t="shared" si="28"/>
        <v>493209.10000000003</v>
      </c>
      <c r="V128" s="82">
        <f t="shared" si="28"/>
        <v>498255</v>
      </c>
      <c r="W128" s="21">
        <f t="shared" si="28"/>
        <v>506731</v>
      </c>
      <c r="X128" s="21">
        <f t="shared" si="28"/>
        <v>532648.29</v>
      </c>
      <c r="Y128" s="82">
        <f t="shared" si="28"/>
        <v>514700</v>
      </c>
      <c r="Z128" s="82">
        <f t="shared" si="28"/>
        <v>520700</v>
      </c>
      <c r="AA128" s="82">
        <f t="shared" si="28"/>
        <v>520700</v>
      </c>
      <c r="AB128" s="82">
        <f t="shared" si="28"/>
        <v>523838</v>
      </c>
      <c r="AC128" s="21">
        <f t="shared" si="28"/>
        <v>514700</v>
      </c>
      <c r="AG128" s="21">
        <f>AG12</f>
        <v>514700</v>
      </c>
    </row>
    <row r="129" spans="1:33" ht="15.75">
      <c r="A129" s="113">
        <v>118</v>
      </c>
      <c r="B129" s="10" t="s">
        <v>4</v>
      </c>
      <c r="C129" s="11" t="s">
        <v>1</v>
      </c>
      <c r="D129" s="11"/>
      <c r="E129" s="11"/>
      <c r="F129" s="11"/>
      <c r="G129" s="15"/>
      <c r="I129" s="11"/>
      <c r="J129" s="12" t="s">
        <v>65</v>
      </c>
      <c r="K129" s="21">
        <f>K20</f>
        <v>8400</v>
      </c>
      <c r="L129" s="21">
        <f>L20</f>
        <v>10900</v>
      </c>
      <c r="M129" s="39">
        <f>M20</f>
        <v>11051.9</v>
      </c>
      <c r="N129" s="65">
        <f t="shared" si="27"/>
        <v>1.0139357798165138</v>
      </c>
      <c r="O129" s="21"/>
      <c r="P129" s="21">
        <f aca="true" t="shared" si="29" ref="P129:AC129">P20</f>
        <v>11424.85</v>
      </c>
      <c r="Q129" s="21">
        <f t="shared" si="29"/>
        <v>13222.49</v>
      </c>
      <c r="R129" s="21">
        <f t="shared" si="29"/>
        <v>7100</v>
      </c>
      <c r="S129" s="21">
        <f t="shared" si="29"/>
        <v>17607.46</v>
      </c>
      <c r="T129" s="21">
        <f t="shared" si="29"/>
        <v>8730</v>
      </c>
      <c r="U129" s="21">
        <f t="shared" si="29"/>
        <v>10970.119999999999</v>
      </c>
      <c r="V129" s="82">
        <f t="shared" si="29"/>
        <v>10730</v>
      </c>
      <c r="W129" s="21">
        <f t="shared" si="29"/>
        <v>6820</v>
      </c>
      <c r="X129" s="21">
        <f t="shared" si="29"/>
        <v>10353.91</v>
      </c>
      <c r="Y129" s="82">
        <f t="shared" si="29"/>
        <v>8715</v>
      </c>
      <c r="Z129" s="82">
        <f t="shared" si="29"/>
        <v>8715</v>
      </c>
      <c r="AA129" s="82">
        <f t="shared" si="29"/>
        <v>8715</v>
      </c>
      <c r="AB129" s="82">
        <f t="shared" si="29"/>
        <v>8791</v>
      </c>
      <c r="AC129" s="21">
        <f t="shared" si="29"/>
        <v>8715</v>
      </c>
      <c r="AG129" s="21">
        <f>AG20</f>
        <v>8715</v>
      </c>
    </row>
    <row r="130" spans="1:33" ht="15.75">
      <c r="A130" s="113">
        <v>119</v>
      </c>
      <c r="B130" s="10" t="s">
        <v>4</v>
      </c>
      <c r="C130" s="11" t="s">
        <v>4</v>
      </c>
      <c r="D130" s="11"/>
      <c r="E130" s="11"/>
      <c r="F130" s="11"/>
      <c r="G130" s="15"/>
      <c r="I130" s="11"/>
      <c r="J130" s="12" t="s">
        <v>67</v>
      </c>
      <c r="K130" s="21">
        <f>K49</f>
        <v>7750</v>
      </c>
      <c r="L130" s="21">
        <f>L49</f>
        <v>9000</v>
      </c>
      <c r="M130" s="39">
        <f>M49</f>
        <v>17807.059999999998</v>
      </c>
      <c r="N130" s="65">
        <f t="shared" si="27"/>
        <v>1.978562222222222</v>
      </c>
      <c r="O130" s="21"/>
      <c r="P130" s="21">
        <f aca="true" t="shared" si="30" ref="P130:AC130">P49</f>
        <v>21220.989999999998</v>
      </c>
      <c r="Q130" s="21">
        <f t="shared" si="30"/>
        <v>21228.499999999996</v>
      </c>
      <c r="R130" s="21">
        <f t="shared" si="30"/>
        <v>7250</v>
      </c>
      <c r="S130" s="21">
        <f t="shared" si="30"/>
        <v>18519.39</v>
      </c>
      <c r="T130" s="21">
        <f t="shared" si="30"/>
        <v>28200</v>
      </c>
      <c r="U130" s="21">
        <f t="shared" si="30"/>
        <v>35055.590000000004</v>
      </c>
      <c r="V130" s="82">
        <f t="shared" si="30"/>
        <v>10100</v>
      </c>
      <c r="W130" s="21">
        <f t="shared" si="30"/>
        <v>12800</v>
      </c>
      <c r="X130" s="21">
        <f t="shared" si="30"/>
        <v>21316.25</v>
      </c>
      <c r="Y130" s="82">
        <f t="shared" si="30"/>
        <v>14153</v>
      </c>
      <c r="Z130" s="82">
        <f t="shared" si="30"/>
        <v>20700</v>
      </c>
      <c r="AA130" s="82">
        <f t="shared" si="30"/>
        <v>20700</v>
      </c>
      <c r="AB130" s="82">
        <f t="shared" si="30"/>
        <v>23904</v>
      </c>
      <c r="AC130" s="21">
        <f t="shared" si="30"/>
        <v>14153</v>
      </c>
      <c r="AG130" s="21">
        <f>AG49</f>
        <v>14153</v>
      </c>
    </row>
    <row r="131" spans="1:33" ht="15.75">
      <c r="A131" s="113">
        <v>120</v>
      </c>
      <c r="B131" s="10" t="s">
        <v>4</v>
      </c>
      <c r="C131" s="11" t="s">
        <v>25</v>
      </c>
      <c r="D131" s="11"/>
      <c r="E131" s="11"/>
      <c r="F131" s="11"/>
      <c r="G131" s="12"/>
      <c r="I131" s="11"/>
      <c r="J131" s="12" t="s">
        <v>69</v>
      </c>
      <c r="K131" s="21">
        <f>K57</f>
        <v>150</v>
      </c>
      <c r="L131" s="21">
        <f>L57</f>
        <v>150</v>
      </c>
      <c r="M131" s="39">
        <f>M57</f>
        <v>137.12</v>
      </c>
      <c r="N131" s="65">
        <f t="shared" si="27"/>
        <v>0.9141333333333334</v>
      </c>
      <c r="O131" s="21"/>
      <c r="P131" s="21">
        <f aca="true" t="shared" si="31" ref="P131:AC131">P57</f>
        <v>145.25</v>
      </c>
      <c r="Q131" s="21">
        <f t="shared" si="31"/>
        <v>155.64</v>
      </c>
      <c r="R131" s="21">
        <f t="shared" si="31"/>
        <v>150</v>
      </c>
      <c r="S131" s="21">
        <f t="shared" si="31"/>
        <v>115.33</v>
      </c>
      <c r="T131" s="21">
        <f t="shared" si="31"/>
        <v>40</v>
      </c>
      <c r="U131" s="21">
        <f t="shared" si="31"/>
        <v>47.14</v>
      </c>
      <c r="V131" s="82">
        <f t="shared" si="31"/>
        <v>100</v>
      </c>
      <c r="W131" s="21">
        <f t="shared" si="31"/>
        <v>30</v>
      </c>
      <c r="X131" s="21">
        <f t="shared" si="31"/>
        <v>65.62</v>
      </c>
      <c r="Y131" s="82">
        <f t="shared" si="31"/>
        <v>2</v>
      </c>
      <c r="Z131" s="82">
        <f t="shared" si="31"/>
        <v>2</v>
      </c>
      <c r="AA131" s="82">
        <f t="shared" si="31"/>
        <v>2</v>
      </c>
      <c r="AB131" s="82">
        <f t="shared" si="31"/>
        <v>2</v>
      </c>
      <c r="AC131" s="21">
        <f t="shared" si="31"/>
        <v>2</v>
      </c>
      <c r="AG131" s="21">
        <f>AG57</f>
        <v>2</v>
      </c>
    </row>
    <row r="132" spans="1:33" ht="15.75">
      <c r="A132" s="113">
        <v>121</v>
      </c>
      <c r="B132" s="10" t="s">
        <v>4</v>
      </c>
      <c r="C132" s="11" t="s">
        <v>35</v>
      </c>
      <c r="D132" s="11"/>
      <c r="E132" s="11"/>
      <c r="F132" s="11"/>
      <c r="G132" s="15"/>
      <c r="I132" s="11"/>
      <c r="J132" s="12" t="s">
        <v>70</v>
      </c>
      <c r="K132" s="21">
        <f>K67</f>
        <v>4370</v>
      </c>
      <c r="L132" s="21">
        <f>L67</f>
        <v>7370</v>
      </c>
      <c r="M132" s="39">
        <f>M67</f>
        <v>12665.689999999999</v>
      </c>
      <c r="N132" s="65">
        <f t="shared" si="27"/>
        <v>1.7185468113975575</v>
      </c>
      <c r="O132" s="21"/>
      <c r="P132" s="21">
        <f aca="true" t="shared" si="32" ref="P132:AC132">P67</f>
        <v>4058.38</v>
      </c>
      <c r="Q132" s="21">
        <f t="shared" si="32"/>
        <v>13042.49</v>
      </c>
      <c r="R132" s="21">
        <f t="shared" si="32"/>
        <v>6700</v>
      </c>
      <c r="S132" s="21">
        <f t="shared" si="32"/>
        <v>6499.88</v>
      </c>
      <c r="T132" s="21">
        <f t="shared" si="32"/>
        <v>8627</v>
      </c>
      <c r="U132" s="21">
        <f t="shared" si="32"/>
        <v>10317.160000000002</v>
      </c>
      <c r="V132" s="82">
        <f t="shared" si="32"/>
        <v>4800</v>
      </c>
      <c r="W132" s="21">
        <f t="shared" si="32"/>
        <v>19536</v>
      </c>
      <c r="X132" s="21">
        <f t="shared" si="32"/>
        <v>14941.509999999998</v>
      </c>
      <c r="Y132" s="82">
        <f t="shared" si="32"/>
        <v>13180</v>
      </c>
      <c r="Z132" s="82">
        <f t="shared" si="32"/>
        <v>17272</v>
      </c>
      <c r="AA132" s="82">
        <f t="shared" si="32"/>
        <v>17272</v>
      </c>
      <c r="AB132" s="82">
        <f t="shared" si="32"/>
        <v>17465</v>
      </c>
      <c r="AC132" s="21">
        <f t="shared" si="32"/>
        <v>13180</v>
      </c>
      <c r="AG132" s="21">
        <f>AG67</f>
        <v>13180</v>
      </c>
    </row>
    <row r="133" spans="1:33" ht="15.75">
      <c r="A133" s="113">
        <v>122</v>
      </c>
      <c r="B133" s="10" t="s">
        <v>10</v>
      </c>
      <c r="C133" s="11"/>
      <c r="D133" s="11"/>
      <c r="E133" s="11"/>
      <c r="F133" s="11"/>
      <c r="G133" s="12"/>
      <c r="I133" s="11"/>
      <c r="J133" s="12" t="s">
        <v>75</v>
      </c>
      <c r="K133" s="21">
        <f>K101</f>
        <v>8670</v>
      </c>
      <c r="L133" s="21">
        <f>L101</f>
        <v>8670</v>
      </c>
      <c r="M133" s="39">
        <f>M101</f>
        <v>7644.9</v>
      </c>
      <c r="N133" s="65">
        <f t="shared" si="27"/>
        <v>0.8817647058823529</v>
      </c>
      <c r="O133" s="21"/>
      <c r="P133" s="21">
        <f aca="true" t="shared" si="33" ref="P133:AC133">P101</f>
        <v>23182.27</v>
      </c>
      <c r="Q133" s="21">
        <f t="shared" si="33"/>
        <v>13338.279999999999</v>
      </c>
      <c r="R133" s="21">
        <f t="shared" si="33"/>
        <v>10804</v>
      </c>
      <c r="S133" s="21">
        <f t="shared" si="33"/>
        <v>22185.309999999998</v>
      </c>
      <c r="T133" s="21">
        <f>T101</f>
        <v>12727</v>
      </c>
      <c r="U133" s="21">
        <f>U101</f>
        <v>29367.92</v>
      </c>
      <c r="V133" s="82">
        <f t="shared" si="33"/>
        <v>27600</v>
      </c>
      <c r="W133" s="21">
        <f t="shared" si="33"/>
        <v>7072</v>
      </c>
      <c r="X133" s="21">
        <f>X101</f>
        <v>12543.31</v>
      </c>
      <c r="Y133" s="82">
        <f>Y101</f>
        <v>7614.290000000001</v>
      </c>
      <c r="Z133" s="82">
        <f>Z101</f>
        <v>8015.290000000001</v>
      </c>
      <c r="AA133" s="82">
        <f>AA101</f>
        <v>9311</v>
      </c>
      <c r="AB133" s="82">
        <f>AB101</f>
        <v>109455</v>
      </c>
      <c r="AC133" s="21">
        <f t="shared" si="33"/>
        <v>6974.290000000001</v>
      </c>
      <c r="AG133" s="21">
        <f>AG101</f>
        <v>6974.290000000001</v>
      </c>
    </row>
    <row r="134" spans="1:33" ht="15.75">
      <c r="A134" s="113">
        <v>123</v>
      </c>
      <c r="B134" s="10" t="s">
        <v>25</v>
      </c>
      <c r="C134" s="11" t="s">
        <v>26</v>
      </c>
      <c r="D134" s="12"/>
      <c r="E134" s="12"/>
      <c r="F134" s="12"/>
      <c r="G134" s="12"/>
      <c r="H134" s="12"/>
      <c r="I134" s="12"/>
      <c r="J134" s="12" t="s">
        <v>78</v>
      </c>
      <c r="K134" s="21">
        <f>K116</f>
        <v>1024</v>
      </c>
      <c r="L134" s="21">
        <f>L116</f>
        <v>1024</v>
      </c>
      <c r="M134" s="22">
        <f>M116</f>
        <v>1023.91</v>
      </c>
      <c r="N134" s="65">
        <f t="shared" si="27"/>
        <v>0.999912109375</v>
      </c>
      <c r="O134" s="21"/>
      <c r="P134" s="21">
        <f>P118</f>
        <v>47576.53</v>
      </c>
      <c r="Q134" s="21">
        <f aca="true" t="shared" si="34" ref="Q134:AC134">Q116</f>
        <v>1023.91</v>
      </c>
      <c r="R134" s="21">
        <f t="shared" si="34"/>
        <v>0</v>
      </c>
      <c r="S134" s="21">
        <f t="shared" si="34"/>
        <v>0</v>
      </c>
      <c r="T134" s="21">
        <f>T116</f>
        <v>0</v>
      </c>
      <c r="U134" s="21">
        <f>U116</f>
        <v>0</v>
      </c>
      <c r="V134" s="82">
        <f t="shared" si="34"/>
        <v>0</v>
      </c>
      <c r="W134" s="21">
        <f t="shared" si="34"/>
        <v>0</v>
      </c>
      <c r="X134" s="21">
        <f>X116</f>
        <v>0</v>
      </c>
      <c r="Y134" s="82">
        <f>Y116</f>
        <v>0</v>
      </c>
      <c r="Z134" s="82">
        <f>Z116</f>
        <v>0</v>
      </c>
      <c r="AA134" s="82">
        <f>AA116</f>
        <v>0</v>
      </c>
      <c r="AB134" s="82">
        <f>AB116</f>
        <v>0</v>
      </c>
      <c r="AC134" s="21">
        <f t="shared" si="34"/>
        <v>0</v>
      </c>
      <c r="AG134" s="21">
        <f>AG116</f>
        <v>0</v>
      </c>
    </row>
    <row r="135" spans="1:33" ht="15.75">
      <c r="A135" s="56">
        <v>124</v>
      </c>
      <c r="B135" s="48"/>
      <c r="C135" s="49"/>
      <c r="D135" s="50"/>
      <c r="E135" s="50"/>
      <c r="F135" s="50"/>
      <c r="G135" s="51"/>
      <c r="H135" s="51"/>
      <c r="I135" s="50"/>
      <c r="J135" s="52" t="s">
        <v>80</v>
      </c>
      <c r="K135" s="53">
        <f>SUM(K128:K134)</f>
        <v>492032</v>
      </c>
      <c r="L135" s="53">
        <f>SUM(L128:L134)</f>
        <v>493357</v>
      </c>
      <c r="M135" s="54">
        <f>SUM(M128:M134)</f>
        <v>400269.20000000007</v>
      </c>
      <c r="N135" s="71">
        <f t="shared" si="27"/>
        <v>0.8113175651708602</v>
      </c>
      <c r="O135" s="53">
        <f aca="true" t="shared" si="35" ref="O135:AC135">SUM(O128:O134)</f>
        <v>0</v>
      </c>
      <c r="P135" s="53">
        <f t="shared" si="35"/>
        <v>564790.26</v>
      </c>
      <c r="Q135" s="53">
        <f>SUM(Q128:Q134)</f>
        <v>537726.36</v>
      </c>
      <c r="R135" s="53">
        <f t="shared" si="35"/>
        <v>539264</v>
      </c>
      <c r="S135" s="53">
        <f t="shared" si="35"/>
        <v>584792.47</v>
      </c>
      <c r="T135" s="53">
        <f>SUM(T128:T134)</f>
        <v>540763</v>
      </c>
      <c r="U135" s="53">
        <f>SUM(U128:U134)</f>
        <v>578967.0300000001</v>
      </c>
      <c r="V135" s="91">
        <f t="shared" si="35"/>
        <v>551585</v>
      </c>
      <c r="W135" s="35">
        <f t="shared" si="35"/>
        <v>552989</v>
      </c>
      <c r="X135" s="35">
        <f>SUM(X128:X134)</f>
        <v>591868.8900000001</v>
      </c>
      <c r="Y135" s="87">
        <f>SUM(Y128:Y134)</f>
        <v>558364.29</v>
      </c>
      <c r="Z135" s="87">
        <f>SUM(Z128:Z134)</f>
        <v>575404.29</v>
      </c>
      <c r="AA135" s="87">
        <f>SUM(AA128:AA134)</f>
        <v>576700</v>
      </c>
      <c r="AB135" s="87">
        <f>SUM(AB128:AB134)</f>
        <v>683455</v>
      </c>
      <c r="AC135" s="35">
        <f t="shared" si="35"/>
        <v>557724.29</v>
      </c>
      <c r="AG135" s="35">
        <f>SUM(AG128:AG134)</f>
        <v>557724.29</v>
      </c>
    </row>
    <row r="136" spans="1:33" ht="15.75">
      <c r="A136" s="113">
        <v>125</v>
      </c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2"/>
      <c r="W136" s="8"/>
      <c r="X136" s="8"/>
      <c r="Y136" s="99"/>
      <c r="Z136" s="99"/>
      <c r="AA136" s="99"/>
      <c r="AB136" s="99"/>
      <c r="AC136" s="8"/>
      <c r="AG136" s="80"/>
    </row>
    <row r="137" spans="1:33" ht="15.75">
      <c r="A137" s="113">
        <v>126</v>
      </c>
      <c r="B137" s="42" t="s">
        <v>4</v>
      </c>
      <c r="C137" s="43" t="s">
        <v>10</v>
      </c>
      <c r="D137" s="43"/>
      <c r="E137" s="43"/>
      <c r="F137" s="43"/>
      <c r="I137" s="43"/>
      <c r="J137" s="44" t="s">
        <v>68</v>
      </c>
      <c r="K137" s="45">
        <f>K53</f>
        <v>2000</v>
      </c>
      <c r="L137" s="45">
        <f>L53</f>
        <v>2000</v>
      </c>
      <c r="M137" s="45">
        <f>M53</f>
        <v>1379</v>
      </c>
      <c r="N137" s="65">
        <f>M137/L137</f>
        <v>0.6895</v>
      </c>
      <c r="O137" s="45"/>
      <c r="P137" s="45">
        <f aca="true" t="shared" si="36" ref="P137:AC137">P53</f>
        <v>2593</v>
      </c>
      <c r="Q137" s="45">
        <f t="shared" si="36"/>
        <v>2200</v>
      </c>
      <c r="R137" s="45">
        <f t="shared" si="36"/>
        <v>1000</v>
      </c>
      <c r="S137" s="45">
        <f t="shared" si="36"/>
        <v>55662.75</v>
      </c>
      <c r="T137" s="45">
        <f t="shared" si="36"/>
        <v>9409</v>
      </c>
      <c r="U137" s="45">
        <f t="shared" si="36"/>
        <v>11534</v>
      </c>
      <c r="V137" s="86">
        <f t="shared" si="36"/>
        <v>1500</v>
      </c>
      <c r="W137" s="21">
        <f t="shared" si="36"/>
        <v>7000</v>
      </c>
      <c r="X137" s="21">
        <f t="shared" si="36"/>
        <v>21582.63</v>
      </c>
      <c r="Y137" s="82">
        <f t="shared" si="36"/>
        <v>3702.51</v>
      </c>
      <c r="Z137" s="82">
        <f t="shared" si="36"/>
        <v>4020.51</v>
      </c>
      <c r="AA137" s="82">
        <f t="shared" si="36"/>
        <v>4020.51</v>
      </c>
      <c r="AB137" s="82">
        <f t="shared" si="36"/>
        <v>4109</v>
      </c>
      <c r="AC137" s="21">
        <f t="shared" si="36"/>
        <v>3702.51</v>
      </c>
      <c r="AG137" s="21">
        <f>AG53</f>
        <v>3702.51</v>
      </c>
    </row>
    <row r="138" spans="1:33" s="28" customFormat="1" ht="15.75">
      <c r="A138" s="113">
        <v>127</v>
      </c>
      <c r="B138" s="40" t="s">
        <v>10</v>
      </c>
      <c r="C138" s="41" t="s">
        <v>4</v>
      </c>
      <c r="D138" s="27"/>
      <c r="E138" s="27"/>
      <c r="F138" s="27"/>
      <c r="G138" s="27"/>
      <c r="H138" s="27"/>
      <c r="I138" s="27"/>
      <c r="J138" s="27" t="s">
        <v>76</v>
      </c>
      <c r="K138" s="29">
        <f>K112</f>
        <v>4921</v>
      </c>
      <c r="L138" s="29">
        <f>L112</f>
        <v>4921</v>
      </c>
      <c r="M138" s="29">
        <f>M112</f>
        <v>4920.71</v>
      </c>
      <c r="N138" s="65">
        <f>M138/L138</f>
        <v>0.9999410688884374</v>
      </c>
      <c r="O138" s="29"/>
      <c r="P138" s="29">
        <f aca="true" t="shared" si="37" ref="P138:AC138">P112</f>
        <v>5000</v>
      </c>
      <c r="Q138" s="29">
        <f t="shared" si="37"/>
        <v>4920.71</v>
      </c>
      <c r="R138" s="29">
        <f t="shared" si="37"/>
        <v>114680</v>
      </c>
      <c r="S138" s="29">
        <f t="shared" si="37"/>
        <v>21657</v>
      </c>
      <c r="T138" s="29">
        <f>T112</f>
        <v>97747</v>
      </c>
      <c r="U138" s="29">
        <f>U112</f>
        <v>82637.1</v>
      </c>
      <c r="V138" s="85">
        <f t="shared" si="37"/>
        <v>212630</v>
      </c>
      <c r="W138" s="29">
        <f t="shared" si="37"/>
        <v>283177.85</v>
      </c>
      <c r="X138" s="29">
        <f>X112</f>
        <v>273875.05</v>
      </c>
      <c r="Y138" s="85">
        <f>Y112</f>
        <v>59062</v>
      </c>
      <c r="Z138" s="85">
        <f>Z112</f>
        <v>59262</v>
      </c>
      <c r="AA138" s="85">
        <f>AA112</f>
        <v>63262</v>
      </c>
      <c r="AB138" s="85">
        <f>AB112</f>
        <v>110136</v>
      </c>
      <c r="AC138" s="29">
        <f t="shared" si="37"/>
        <v>4000</v>
      </c>
      <c r="AG138" s="29">
        <f>AG112</f>
        <v>4000</v>
      </c>
    </row>
    <row r="139" spans="1:33" ht="15.75">
      <c r="A139" s="113">
        <v>128</v>
      </c>
      <c r="B139" s="10">
        <v>4</v>
      </c>
      <c r="C139" s="11"/>
      <c r="D139" s="11"/>
      <c r="E139" s="11"/>
      <c r="F139" s="11"/>
      <c r="I139" s="11"/>
      <c r="J139" s="12" t="s">
        <v>81</v>
      </c>
      <c r="K139" s="21">
        <v>94400</v>
      </c>
      <c r="L139" s="21">
        <f>L114+L117</f>
        <v>94400</v>
      </c>
      <c r="M139" s="21">
        <f>M117</f>
        <v>4761.06</v>
      </c>
      <c r="N139" s="65">
        <f>M139/L139</f>
        <v>0.05043495762711865</v>
      </c>
      <c r="O139" s="21"/>
      <c r="P139" s="21">
        <f aca="true" t="shared" si="38" ref="P139:X139">P117</f>
        <v>0</v>
      </c>
      <c r="Q139" s="21">
        <f t="shared" si="38"/>
        <v>15548.67</v>
      </c>
      <c r="R139" s="21">
        <f t="shared" si="38"/>
        <v>111760</v>
      </c>
      <c r="S139" s="21">
        <f t="shared" si="38"/>
        <v>76063.22</v>
      </c>
      <c r="T139" s="21">
        <f t="shared" si="38"/>
        <v>86000</v>
      </c>
      <c r="U139" s="21">
        <f t="shared" si="38"/>
        <v>97800.49</v>
      </c>
      <c r="V139" s="82">
        <f t="shared" si="38"/>
        <v>93270</v>
      </c>
      <c r="W139" s="21">
        <f>W118</f>
        <v>54000</v>
      </c>
      <c r="X139" s="21">
        <f t="shared" si="38"/>
        <v>97225.4</v>
      </c>
      <c r="Y139" s="82">
        <f>Y118</f>
        <v>47420</v>
      </c>
      <c r="Z139" s="82">
        <f>Z118</f>
        <v>47420</v>
      </c>
      <c r="AA139" s="82">
        <f>AA118</f>
        <v>80000</v>
      </c>
      <c r="AB139" s="82">
        <f>AB118</f>
        <v>80000</v>
      </c>
      <c r="AC139" s="21">
        <f>AC118</f>
        <v>47420</v>
      </c>
      <c r="AG139" s="21">
        <f>AG118</f>
        <v>47420</v>
      </c>
    </row>
    <row r="140" spans="1:33" ht="15.75">
      <c r="A140" s="113">
        <v>129</v>
      </c>
      <c r="B140" s="13">
        <v>5</v>
      </c>
      <c r="C140" s="14"/>
      <c r="D140" s="14"/>
      <c r="E140" s="14"/>
      <c r="F140" s="14"/>
      <c r="G140" s="12"/>
      <c r="I140" s="14"/>
      <c r="J140" s="15" t="s">
        <v>82</v>
      </c>
      <c r="K140" s="21">
        <f>K120</f>
        <v>0</v>
      </c>
      <c r="L140" s="21">
        <f>L120</f>
        <v>0</v>
      </c>
      <c r="M140" s="21">
        <f>M120</f>
        <v>0</v>
      </c>
      <c r="N140" s="65" t="e">
        <f>M140/L140</f>
        <v>#DIV/0!</v>
      </c>
      <c r="O140" s="21">
        <f aca="true" t="shared" si="39" ref="O140:AC140">O120</f>
        <v>0</v>
      </c>
      <c r="P140" s="21">
        <f t="shared" si="39"/>
        <v>0</v>
      </c>
      <c r="Q140" s="21">
        <f t="shared" si="39"/>
        <v>0</v>
      </c>
      <c r="R140" s="21">
        <f t="shared" si="39"/>
        <v>0</v>
      </c>
      <c r="S140" s="21">
        <f t="shared" si="39"/>
        <v>86764.55</v>
      </c>
      <c r="T140" s="21">
        <f>T120</f>
        <v>0</v>
      </c>
      <c r="U140" s="21">
        <f>U120</f>
        <v>0</v>
      </c>
      <c r="V140" s="82">
        <f t="shared" si="39"/>
        <v>0</v>
      </c>
      <c r="W140" s="21">
        <f t="shared" si="39"/>
        <v>0</v>
      </c>
      <c r="X140" s="21">
        <f>X120</f>
        <v>0</v>
      </c>
      <c r="Y140" s="82">
        <f>Y119</f>
        <v>0</v>
      </c>
      <c r="Z140" s="82">
        <f>Z119</f>
        <v>0</v>
      </c>
      <c r="AA140" s="82">
        <f>AA119</f>
        <v>0</v>
      </c>
      <c r="AB140" s="82">
        <f>AB119</f>
        <v>0</v>
      </c>
      <c r="AC140" s="21">
        <f t="shared" si="39"/>
        <v>0</v>
      </c>
      <c r="AG140" s="21">
        <f>AG120</f>
        <v>0</v>
      </c>
    </row>
    <row r="141" spans="1:33" ht="15.75">
      <c r="A141" s="56">
        <v>130</v>
      </c>
      <c r="B141" s="55"/>
      <c r="C141" s="6"/>
      <c r="D141" s="56"/>
      <c r="E141" s="56"/>
      <c r="F141" s="56"/>
      <c r="G141" s="5"/>
      <c r="H141" s="5"/>
      <c r="I141" s="56"/>
      <c r="J141" s="5" t="s">
        <v>68</v>
      </c>
      <c r="K141" s="35">
        <f>SUM(K137:K140)</f>
        <v>101321</v>
      </c>
      <c r="L141" s="35">
        <f>SUM(L137:L140)</f>
        <v>101321</v>
      </c>
      <c r="M141" s="35">
        <f>SUM(M137:M140)</f>
        <v>11060.77</v>
      </c>
      <c r="N141" s="71">
        <f>M141/L141</f>
        <v>0.10916562213164102</v>
      </c>
      <c r="O141" s="35">
        <f aca="true" t="shared" si="40" ref="O141:AC141">SUM(O137:O140)</f>
        <v>0</v>
      </c>
      <c r="P141" s="35">
        <f t="shared" si="40"/>
        <v>7593</v>
      </c>
      <c r="Q141" s="35">
        <f>SUM(Q137:Q140)</f>
        <v>22669.38</v>
      </c>
      <c r="R141" s="35">
        <f t="shared" si="40"/>
        <v>227440</v>
      </c>
      <c r="S141" s="35">
        <f t="shared" si="40"/>
        <v>240147.52000000002</v>
      </c>
      <c r="T141" s="35">
        <f>SUM(T137:T140)</f>
        <v>193156</v>
      </c>
      <c r="U141" s="35">
        <f>SUM(U137:U140)</f>
        <v>191971.59000000003</v>
      </c>
      <c r="V141" s="87">
        <f t="shared" si="40"/>
        <v>307400</v>
      </c>
      <c r="W141" s="35">
        <f t="shared" si="40"/>
        <v>344177.85</v>
      </c>
      <c r="X141" s="35">
        <f>SUM(X137:X140)</f>
        <v>392683.07999999996</v>
      </c>
      <c r="Y141" s="87">
        <f>SUM(Y137:Y140)</f>
        <v>110184.51000000001</v>
      </c>
      <c r="Z141" s="87">
        <f>SUM(Z137:Z140)</f>
        <v>110702.51000000001</v>
      </c>
      <c r="AA141" s="87">
        <f>SUM(AA137:AA140)</f>
        <v>147282.51</v>
      </c>
      <c r="AB141" s="87">
        <f>SUM(AB137:AB140)</f>
        <v>194245</v>
      </c>
      <c r="AC141" s="35">
        <f t="shared" si="40"/>
        <v>55122.51</v>
      </c>
      <c r="AG141" s="35">
        <f>SUM(AG137:AG140)</f>
        <v>55122.51</v>
      </c>
    </row>
    <row r="142" spans="1:33" ht="15.75">
      <c r="A142" s="113">
        <v>131</v>
      </c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5"/>
      <c r="W142" s="8"/>
      <c r="X142" s="8"/>
      <c r="Y142" s="99"/>
      <c r="Z142" s="99"/>
      <c r="AA142" s="99"/>
      <c r="AB142" s="99"/>
      <c r="AC142" s="8"/>
      <c r="AG142" s="80"/>
    </row>
    <row r="143" spans="1:33" ht="15.75">
      <c r="A143" s="58">
        <v>132</v>
      </c>
      <c r="B143" s="57"/>
      <c r="C143" s="58"/>
      <c r="D143" s="58"/>
      <c r="E143" s="58"/>
      <c r="F143" s="58"/>
      <c r="G143" s="58"/>
      <c r="H143" s="58"/>
      <c r="I143" s="58"/>
      <c r="J143" s="59" t="s">
        <v>83</v>
      </c>
      <c r="K143" s="60">
        <f>K135+K141</f>
        <v>593353</v>
      </c>
      <c r="L143" s="60">
        <f>L135+L141</f>
        <v>594678</v>
      </c>
      <c r="M143" s="68">
        <f>M135+M141</f>
        <v>411329.9700000001</v>
      </c>
      <c r="N143" s="70">
        <f>M143/L143</f>
        <v>0.6916851977036313</v>
      </c>
      <c r="O143" s="60">
        <f aca="true" t="shared" si="41" ref="O143:AC143">O135+O141</f>
        <v>0</v>
      </c>
      <c r="P143" s="60">
        <f t="shared" si="41"/>
        <v>572383.26</v>
      </c>
      <c r="Q143" s="60">
        <f>Q135+Q141</f>
        <v>560395.74</v>
      </c>
      <c r="R143" s="60">
        <f t="shared" si="41"/>
        <v>766704</v>
      </c>
      <c r="S143" s="60">
        <f t="shared" si="41"/>
        <v>824939.99</v>
      </c>
      <c r="T143" s="60">
        <f t="shared" si="41"/>
        <v>733919</v>
      </c>
      <c r="U143" s="60">
        <f t="shared" si="41"/>
        <v>770938.6200000001</v>
      </c>
      <c r="V143" s="88">
        <f t="shared" si="41"/>
        <v>858985</v>
      </c>
      <c r="W143" s="60">
        <f t="shared" si="41"/>
        <v>897166.85</v>
      </c>
      <c r="X143" s="60">
        <f t="shared" si="41"/>
        <v>984551.9700000001</v>
      </c>
      <c r="Y143" s="88">
        <f t="shared" si="41"/>
        <v>668548.8</v>
      </c>
      <c r="Z143" s="88">
        <f>Z135+Z141</f>
        <v>686106.8</v>
      </c>
      <c r="AA143" s="88">
        <f>AA135+AA141</f>
        <v>723982.51</v>
      </c>
      <c r="AB143" s="88">
        <f>AB135+AB141</f>
        <v>877700</v>
      </c>
      <c r="AC143" s="60">
        <f t="shared" si="41"/>
        <v>612846.8</v>
      </c>
      <c r="AD143" s="8" t="e">
        <f>+B126:Y102A85A84:Y102A79:Y102A85A84:Y102A71:Y102A85A84:Y102A65:Y102A85A84:Y102A59:YA85:AD143</f>
        <v>#NAME?</v>
      </c>
      <c r="AG143" s="60">
        <f>AG135+AG141</f>
        <v>612846.8</v>
      </c>
    </row>
  </sheetData>
  <sheetProtection/>
  <mergeCells count="8">
    <mergeCell ref="B1:AD1"/>
    <mergeCell ref="B136:V136"/>
    <mergeCell ref="B142:V142"/>
    <mergeCell ref="B3:F3"/>
    <mergeCell ref="B122:V122"/>
    <mergeCell ref="B126:V126"/>
    <mergeCell ref="B13:V13"/>
    <mergeCell ref="B69:V69"/>
  </mergeCells>
  <printOptions/>
  <pageMargins left="0.25" right="0.25" top="0.75" bottom="0.75" header="0.3" footer="0.3"/>
  <pageSetup fitToHeight="0" fitToWidth="1" horizontalDpi="600" verticalDpi="600" orientation="portrait" paperSize="9" scale="68" r:id="rId1"/>
  <headerFooter alignWithMargins="0">
    <oddHeader>&amp;RPríjmy str.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debnarova</dc:creator>
  <cp:keywords/>
  <dc:description/>
  <cp:lastModifiedBy>Mária Brozsová</cp:lastModifiedBy>
  <cp:lastPrinted>2015-11-02T08:37:10Z</cp:lastPrinted>
  <dcterms:created xsi:type="dcterms:W3CDTF">2011-02-23T10:10:53Z</dcterms:created>
  <dcterms:modified xsi:type="dcterms:W3CDTF">2015-11-12T06:49:53Z</dcterms:modified>
  <cp:category/>
  <cp:version/>
  <cp:contentType/>
  <cp:contentStatus/>
</cp:coreProperties>
</file>