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lav_Babic\Downloads\"/>
    </mc:Choice>
  </mc:AlternateContent>
  <bookViews>
    <workbookView xWindow="15" yWindow="6090" windowWidth="17970" windowHeight="5355"/>
  </bookViews>
  <sheets>
    <sheet name="príjmy 2017" sheetId="5" r:id="rId1"/>
  </sheets>
  <calcPr calcId="152511"/>
</workbook>
</file>

<file path=xl/calcChain.xml><?xml version="1.0" encoding="utf-8"?>
<calcChain xmlns="http://schemas.openxmlformats.org/spreadsheetml/2006/main">
  <c r="AO60" i="5" l="1"/>
  <c r="AN60" i="5"/>
  <c r="AO86" i="5"/>
  <c r="AN86" i="5"/>
  <c r="AO128" i="5"/>
  <c r="AO97" i="5"/>
  <c r="AO96" i="5"/>
  <c r="AO99" i="5"/>
  <c r="AO129" i="5"/>
  <c r="AN128" i="5"/>
  <c r="AN97" i="5"/>
  <c r="AN96" i="5"/>
  <c r="AN99" i="5"/>
  <c r="AO9" i="5"/>
  <c r="AO8" i="5"/>
  <c r="AN9" i="5"/>
  <c r="AN8" i="5"/>
  <c r="AK161" i="5"/>
  <c r="AK86" i="5"/>
  <c r="AK174" i="5"/>
  <c r="AK99" i="5"/>
  <c r="AL128" i="5"/>
  <c r="AL129" i="5"/>
  <c r="AL161" i="5"/>
  <c r="AL86" i="5"/>
  <c r="AL174" i="5"/>
  <c r="AN161" i="5"/>
  <c r="AN164" i="5"/>
  <c r="AI161" i="5"/>
  <c r="AI184" i="5"/>
  <c r="AH161" i="5"/>
  <c r="AH164" i="5"/>
  <c r="AF161" i="5"/>
  <c r="AF184" i="5"/>
  <c r="X161" i="5"/>
  <c r="AK8" i="5"/>
  <c r="AK14" i="5"/>
  <c r="AL181" i="5"/>
  <c r="AL176" i="5"/>
  <c r="AL148" i="5"/>
  <c r="AL180" i="5"/>
  <c r="AL70" i="5"/>
  <c r="AL173" i="5"/>
  <c r="AL66" i="5"/>
  <c r="AL179" i="5"/>
  <c r="AL60" i="5"/>
  <c r="AL172" i="5"/>
  <c r="AL22" i="5"/>
  <c r="AL171" i="5"/>
  <c r="AL8" i="5"/>
  <c r="AL14" i="5"/>
  <c r="AK181" i="5"/>
  <c r="AK176" i="5"/>
  <c r="AK148" i="5"/>
  <c r="AK180" i="5"/>
  <c r="AK70" i="5"/>
  <c r="AK173" i="5"/>
  <c r="AK66" i="5"/>
  <c r="AK179" i="5"/>
  <c r="AK182" i="5"/>
  <c r="AK60" i="5"/>
  <c r="AK172" i="5"/>
  <c r="AK22" i="5"/>
  <c r="AH181" i="5"/>
  <c r="AH176" i="5"/>
  <c r="AG181" i="5"/>
  <c r="AG176" i="5"/>
  <c r="AG161" i="5"/>
  <c r="AG164" i="5"/>
  <c r="AG148" i="5"/>
  <c r="AG180" i="5"/>
  <c r="AG128" i="5"/>
  <c r="AG129" i="5"/>
  <c r="AG175" i="5"/>
  <c r="AG99" i="5"/>
  <c r="AG86" i="5"/>
  <c r="AG174" i="5"/>
  <c r="AG70" i="5"/>
  <c r="AG173" i="5"/>
  <c r="AG66" i="5"/>
  <c r="AG179" i="5"/>
  <c r="AG60" i="5"/>
  <c r="AG172" i="5"/>
  <c r="AG177" i="5"/>
  <c r="AG186" i="5"/>
  <c r="AH86" i="5"/>
  <c r="AH174" i="5"/>
  <c r="AG22" i="5"/>
  <c r="AG171" i="5"/>
  <c r="AG8" i="5"/>
  <c r="AG14" i="5"/>
  <c r="AG170" i="5"/>
  <c r="AI181" i="5"/>
  <c r="AI176" i="5"/>
  <c r="AI148" i="5"/>
  <c r="AI180" i="5"/>
  <c r="AH148" i="5"/>
  <c r="AH180" i="5"/>
  <c r="AI128" i="5"/>
  <c r="AI129" i="5"/>
  <c r="AI149" i="5"/>
  <c r="AH128" i="5"/>
  <c r="AI99" i="5"/>
  <c r="AH99" i="5"/>
  <c r="AI86" i="5"/>
  <c r="AI174" i="5"/>
  <c r="AI70" i="5"/>
  <c r="AI173" i="5"/>
  <c r="AH70" i="5"/>
  <c r="AH173" i="5"/>
  <c r="AI66" i="5"/>
  <c r="AI179" i="5"/>
  <c r="AH66" i="5"/>
  <c r="AH179" i="5"/>
  <c r="AI60" i="5"/>
  <c r="AI172" i="5"/>
  <c r="AI177" i="5"/>
  <c r="AI186" i="5"/>
  <c r="AH60" i="5"/>
  <c r="AH172" i="5"/>
  <c r="AH177" i="5"/>
  <c r="AH186" i="5"/>
  <c r="AI22" i="5"/>
  <c r="AI171" i="5"/>
  <c r="AH22" i="5"/>
  <c r="AH171" i="5"/>
  <c r="AI8" i="5"/>
  <c r="AI14" i="5"/>
  <c r="AI170" i="5"/>
  <c r="AH8" i="5"/>
  <c r="AH14" i="5"/>
  <c r="AO181" i="5"/>
  <c r="AO176" i="5"/>
  <c r="AO161" i="5"/>
  <c r="AO148" i="5"/>
  <c r="AO180" i="5"/>
  <c r="AO174" i="5"/>
  <c r="AO70" i="5"/>
  <c r="AO173" i="5"/>
  <c r="AO66" i="5"/>
  <c r="AO179" i="5"/>
  <c r="AO22" i="5"/>
  <c r="AO171" i="5"/>
  <c r="AO14" i="5"/>
  <c r="AO170" i="5"/>
  <c r="AN181" i="5"/>
  <c r="AN176" i="5"/>
  <c r="AN148" i="5"/>
  <c r="AN180" i="5"/>
  <c r="AN174" i="5"/>
  <c r="AN70" i="5"/>
  <c r="AN173" i="5"/>
  <c r="AN66" i="5"/>
  <c r="AN179" i="5"/>
  <c r="AN172" i="5"/>
  <c r="AN22" i="5"/>
  <c r="AN171" i="5"/>
  <c r="AN14" i="5"/>
  <c r="AN170" i="5"/>
  <c r="AM164" i="5"/>
  <c r="AJ161" i="5"/>
  <c r="AJ164" i="5"/>
  <c r="AF164" i="5"/>
  <c r="AF181" i="5"/>
  <c r="AF176" i="5"/>
  <c r="AF148" i="5"/>
  <c r="AF180" i="5"/>
  <c r="AF128" i="5"/>
  <c r="AF99" i="5"/>
  <c r="AF86" i="5"/>
  <c r="AF174" i="5"/>
  <c r="Y86" i="5"/>
  <c r="Y174" i="5"/>
  <c r="AF70" i="5"/>
  <c r="AF173" i="5"/>
  <c r="AF66" i="5"/>
  <c r="AF179" i="5"/>
  <c r="AF60" i="5"/>
  <c r="AF172" i="5"/>
  <c r="AF177" i="5"/>
  <c r="AF186" i="5"/>
  <c r="AF22" i="5"/>
  <c r="AF171" i="5"/>
  <c r="AF8" i="5"/>
  <c r="AF14" i="5"/>
  <c r="AF170" i="5"/>
  <c r="AE182" i="5"/>
  <c r="AE177" i="5"/>
  <c r="AD181" i="5"/>
  <c r="AD176" i="5"/>
  <c r="AE161" i="5"/>
  <c r="AD161" i="5"/>
  <c r="AD164" i="5"/>
  <c r="AE148" i="5"/>
  <c r="AD148" i="5"/>
  <c r="AD180" i="5"/>
  <c r="AE128" i="5"/>
  <c r="AD128" i="5"/>
  <c r="AE97" i="5"/>
  <c r="AD97" i="5"/>
  <c r="AE96" i="5"/>
  <c r="AE99" i="5"/>
  <c r="AE129" i="5"/>
  <c r="AE149" i="5"/>
  <c r="AD96" i="5"/>
  <c r="AD95" i="5"/>
  <c r="AD99" i="5"/>
  <c r="AD129" i="5"/>
  <c r="AE86" i="5"/>
  <c r="AD86" i="5"/>
  <c r="AD174" i="5"/>
  <c r="AE70" i="5"/>
  <c r="AD70" i="5"/>
  <c r="AD173" i="5"/>
  <c r="AE66" i="5"/>
  <c r="AD66" i="5"/>
  <c r="AE60" i="5"/>
  <c r="AD60" i="5"/>
  <c r="AD172" i="5"/>
  <c r="AD177" i="5"/>
  <c r="AD186" i="5"/>
  <c r="AD19" i="5"/>
  <c r="AD22" i="5"/>
  <c r="AD171" i="5"/>
  <c r="AE22" i="5"/>
  <c r="AE8" i="5"/>
  <c r="AE14" i="5"/>
  <c r="AD9" i="5"/>
  <c r="AD8" i="5"/>
  <c r="AC181" i="5"/>
  <c r="AC176" i="5"/>
  <c r="AC161" i="5"/>
  <c r="AC164" i="5"/>
  <c r="AC148" i="5"/>
  <c r="AC180" i="5"/>
  <c r="AC128" i="5"/>
  <c r="AC99" i="5"/>
  <c r="AC86" i="5"/>
  <c r="AC174" i="5"/>
  <c r="AC70" i="5"/>
  <c r="AC173" i="5"/>
  <c r="AC66" i="5"/>
  <c r="AC179" i="5"/>
  <c r="AC60" i="5"/>
  <c r="AC172" i="5"/>
  <c r="AC177" i="5"/>
  <c r="AC186" i="5"/>
  <c r="AC22" i="5"/>
  <c r="AC171" i="5"/>
  <c r="AC8" i="5"/>
  <c r="AC14" i="5"/>
  <c r="AC170" i="5"/>
  <c r="U184" i="5"/>
  <c r="W184" i="5"/>
  <c r="AM181" i="5"/>
  <c r="AM176" i="5"/>
  <c r="AM148" i="5"/>
  <c r="AM180" i="5"/>
  <c r="AM128" i="5"/>
  <c r="AM97" i="5"/>
  <c r="AM96" i="5"/>
  <c r="AM99" i="5"/>
  <c r="AM129" i="5"/>
  <c r="AM86" i="5"/>
  <c r="AM174" i="5"/>
  <c r="AM70" i="5"/>
  <c r="AM173" i="5"/>
  <c r="AM66" i="5"/>
  <c r="AM179" i="5"/>
  <c r="AM60" i="5"/>
  <c r="AM172" i="5"/>
  <c r="AM17" i="5"/>
  <c r="AM16" i="5"/>
  <c r="AM22" i="5"/>
  <c r="AM171" i="5"/>
  <c r="AM9" i="5"/>
  <c r="AM8" i="5"/>
  <c r="AB181" i="5"/>
  <c r="AB176" i="5"/>
  <c r="AB161" i="5"/>
  <c r="AB148" i="5"/>
  <c r="AB180" i="5"/>
  <c r="AB128" i="5"/>
  <c r="AB99" i="5"/>
  <c r="AB86" i="5"/>
  <c r="AB174" i="5"/>
  <c r="AB70" i="5"/>
  <c r="AB173" i="5"/>
  <c r="AB66" i="5"/>
  <c r="AB60" i="5"/>
  <c r="AB22" i="5"/>
  <c r="AB171" i="5"/>
  <c r="AB8" i="5"/>
  <c r="AB14" i="5"/>
  <c r="AA181" i="5"/>
  <c r="AA176" i="5"/>
  <c r="AA161" i="5"/>
  <c r="AA184" i="5"/>
  <c r="AA148" i="5"/>
  <c r="AA180" i="5"/>
  <c r="AA128" i="5"/>
  <c r="AA99" i="5"/>
  <c r="AA86" i="5"/>
  <c r="AA174" i="5"/>
  <c r="AA70" i="5"/>
  <c r="AA173" i="5"/>
  <c r="AA66" i="5"/>
  <c r="AA179" i="5"/>
  <c r="AA182" i="5"/>
  <c r="AA60" i="5"/>
  <c r="AA172" i="5"/>
  <c r="AA177" i="5"/>
  <c r="AA186" i="5"/>
  <c r="AA22" i="5"/>
  <c r="AA171" i="5"/>
  <c r="AA8" i="5"/>
  <c r="AA14" i="5"/>
  <c r="AA170" i="5"/>
  <c r="Z99" i="5"/>
  <c r="X99" i="5"/>
  <c r="W99" i="5"/>
  <c r="V99" i="5"/>
  <c r="U99" i="5"/>
  <c r="T99" i="5"/>
  <c r="S99" i="5"/>
  <c r="Y99" i="5"/>
  <c r="Z181" i="5"/>
  <c r="Z176" i="5"/>
  <c r="Z161" i="5"/>
  <c r="Z184" i="5"/>
  <c r="Z148" i="5"/>
  <c r="Z180" i="5"/>
  <c r="Z128" i="5"/>
  <c r="Z129" i="5"/>
  <c r="Z175" i="5"/>
  <c r="Z86" i="5"/>
  <c r="Z174" i="5"/>
  <c r="Z70" i="5"/>
  <c r="Z173" i="5"/>
  <c r="Z66" i="5"/>
  <c r="Z179" i="5"/>
  <c r="Z60" i="5"/>
  <c r="Z172" i="5"/>
  <c r="Z177" i="5"/>
  <c r="Z186" i="5"/>
  <c r="Z22" i="5"/>
  <c r="Z171" i="5"/>
  <c r="Z8" i="5"/>
  <c r="Z14" i="5"/>
  <c r="Z170" i="5"/>
  <c r="Y181" i="5"/>
  <c r="X181" i="5"/>
  <c r="X176" i="5"/>
  <c r="Y176" i="5"/>
  <c r="Y128" i="5"/>
  <c r="Y129" i="5"/>
  <c r="Y175" i="5"/>
  <c r="AJ181" i="5"/>
  <c r="AJ176" i="5"/>
  <c r="AJ97" i="5"/>
  <c r="AJ96" i="5"/>
  <c r="AJ99" i="5"/>
  <c r="AJ60" i="5"/>
  <c r="AJ172" i="5"/>
  <c r="AJ17" i="5"/>
  <c r="AJ16" i="5"/>
  <c r="AJ9" i="5"/>
  <c r="AJ5" i="5"/>
  <c r="AJ8" i="5"/>
  <c r="AJ14" i="5"/>
  <c r="AJ170" i="5"/>
  <c r="Y148" i="5"/>
  <c r="Y180" i="5"/>
  <c r="X148" i="5"/>
  <c r="X180" i="5"/>
  <c r="U148" i="5"/>
  <c r="U180" i="5"/>
  <c r="S148" i="5"/>
  <c r="S180" i="5"/>
  <c r="Q148" i="5"/>
  <c r="Q180" i="5"/>
  <c r="Q128" i="5"/>
  <c r="U128" i="5"/>
  <c r="X128" i="5"/>
  <c r="Q99" i="5"/>
  <c r="X86" i="5"/>
  <c r="X174" i="5"/>
  <c r="X70" i="5"/>
  <c r="X173" i="5"/>
  <c r="X66" i="5"/>
  <c r="X179" i="5"/>
  <c r="X60" i="5"/>
  <c r="X22" i="5"/>
  <c r="X171" i="5"/>
  <c r="X8" i="5"/>
  <c r="X14" i="5"/>
  <c r="X170" i="5"/>
  <c r="W161" i="5"/>
  <c r="W164" i="5"/>
  <c r="W148" i="5"/>
  <c r="W180" i="5"/>
  <c r="W128" i="5"/>
  <c r="W86" i="5"/>
  <c r="W174" i="5"/>
  <c r="W70" i="5"/>
  <c r="W173" i="5"/>
  <c r="W66" i="5"/>
  <c r="W179" i="5"/>
  <c r="W60" i="5"/>
  <c r="W172" i="5"/>
  <c r="W177" i="5"/>
  <c r="W186" i="5"/>
  <c r="W22" i="5"/>
  <c r="W4" i="5"/>
  <c r="W8" i="5"/>
  <c r="W14" i="5"/>
  <c r="Y161" i="5"/>
  <c r="Y184" i="5"/>
  <c r="Y22" i="5"/>
  <c r="Y171" i="5"/>
  <c r="Y60" i="5"/>
  <c r="Y87" i="5"/>
  <c r="Y165" i="5"/>
  <c r="Y66" i="5"/>
  <c r="Y179" i="5"/>
  <c r="Y182" i="5"/>
  <c r="Y70" i="5"/>
  <c r="Y173" i="5"/>
  <c r="Y8" i="5"/>
  <c r="Y14" i="5"/>
  <c r="Y170" i="5"/>
  <c r="U8" i="5"/>
  <c r="U14" i="5"/>
  <c r="U170" i="5"/>
  <c r="T8" i="5"/>
  <c r="T14" i="5"/>
  <c r="T170" i="5"/>
  <c r="T133" i="5"/>
  <c r="T148" i="5"/>
  <c r="T180" i="5"/>
  <c r="T128" i="5"/>
  <c r="T129" i="5"/>
  <c r="N114" i="5"/>
  <c r="U86" i="5"/>
  <c r="U174" i="5"/>
  <c r="T79" i="5"/>
  <c r="T86" i="5"/>
  <c r="T174" i="5"/>
  <c r="T37" i="5"/>
  <c r="T60" i="5"/>
  <c r="U60" i="5"/>
  <c r="U172" i="5"/>
  <c r="U177" i="5"/>
  <c r="U186" i="5"/>
  <c r="U22" i="5"/>
  <c r="U171" i="5"/>
  <c r="T16" i="5"/>
  <c r="T22" i="5"/>
  <c r="T171" i="5"/>
  <c r="U70" i="5"/>
  <c r="U173" i="5"/>
  <c r="U66" i="5"/>
  <c r="U179" i="5"/>
  <c r="T70" i="5"/>
  <c r="T173" i="5"/>
  <c r="T66" i="5"/>
  <c r="T179" i="5"/>
  <c r="U181" i="5"/>
  <c r="T181" i="5"/>
  <c r="U176" i="5"/>
  <c r="T176" i="5"/>
  <c r="U161" i="5"/>
  <c r="U164" i="5"/>
  <c r="T161" i="5"/>
  <c r="T164" i="5"/>
  <c r="V128" i="5"/>
  <c r="V129" i="5"/>
  <c r="V175" i="5"/>
  <c r="R99" i="5"/>
  <c r="Q66" i="5"/>
  <c r="Q179" i="5"/>
  <c r="Q161" i="5"/>
  <c r="Q164" i="5"/>
  <c r="Q22" i="5"/>
  <c r="Q171" i="5"/>
  <c r="Q60" i="5"/>
  <c r="Q172" i="5"/>
  <c r="Q177" i="5"/>
  <c r="Q186" i="5"/>
  <c r="Q70" i="5"/>
  <c r="Q173" i="5"/>
  <c r="Q8" i="5"/>
  <c r="Q14" i="5"/>
  <c r="Q170" i="5"/>
  <c r="V156" i="5"/>
  <c r="V161" i="5"/>
  <c r="V164" i="5"/>
  <c r="V184" i="5"/>
  <c r="N162" i="5"/>
  <c r="P102" i="5"/>
  <c r="P128" i="5"/>
  <c r="P129" i="5"/>
  <c r="N111" i="5"/>
  <c r="P22" i="5"/>
  <c r="P171" i="5"/>
  <c r="P99" i="5"/>
  <c r="P148" i="5"/>
  <c r="P180" i="5"/>
  <c r="N151" i="5"/>
  <c r="Q86" i="5"/>
  <c r="Q174" i="5"/>
  <c r="Q176" i="5"/>
  <c r="Q181" i="5"/>
  <c r="P8" i="5"/>
  <c r="P14" i="5"/>
  <c r="P170" i="5"/>
  <c r="P60" i="5"/>
  <c r="P172" i="5"/>
  <c r="P177" i="5"/>
  <c r="P186" i="5"/>
  <c r="P70" i="5"/>
  <c r="P173" i="5"/>
  <c r="P86" i="5"/>
  <c r="P174" i="5"/>
  <c r="P66" i="5"/>
  <c r="P181" i="5"/>
  <c r="P161" i="5"/>
  <c r="P176" i="5"/>
  <c r="S128" i="5"/>
  <c r="S129" i="5"/>
  <c r="S8" i="5"/>
  <c r="S14" i="5"/>
  <c r="S170" i="5"/>
  <c r="S22" i="5"/>
  <c r="S171" i="5"/>
  <c r="S60" i="5"/>
  <c r="S172" i="5"/>
  <c r="S177" i="5"/>
  <c r="S186" i="5"/>
  <c r="S70" i="5"/>
  <c r="S173" i="5"/>
  <c r="S86" i="5"/>
  <c r="S174" i="5"/>
  <c r="S176" i="5"/>
  <c r="S66" i="5"/>
  <c r="S179" i="5"/>
  <c r="S181" i="5"/>
  <c r="S161" i="5"/>
  <c r="S164" i="5"/>
  <c r="K4" i="5"/>
  <c r="K8" i="5"/>
  <c r="K14" i="5"/>
  <c r="K170" i="5"/>
  <c r="N4" i="5"/>
  <c r="N5" i="5"/>
  <c r="N6" i="5"/>
  <c r="N7" i="5"/>
  <c r="L8" i="5"/>
  <c r="L14" i="5"/>
  <c r="L170" i="5"/>
  <c r="M8" i="5"/>
  <c r="O8" i="5"/>
  <c r="O14" i="5"/>
  <c r="R8" i="5"/>
  <c r="R14" i="5"/>
  <c r="V8" i="5"/>
  <c r="V14" i="5"/>
  <c r="N9" i="5"/>
  <c r="N11" i="5"/>
  <c r="N12" i="5"/>
  <c r="L22" i="5"/>
  <c r="L171" i="5"/>
  <c r="L60" i="5"/>
  <c r="L86" i="5"/>
  <c r="L174" i="5"/>
  <c r="L128" i="5"/>
  <c r="L129" i="5"/>
  <c r="N16" i="5"/>
  <c r="N17" i="5"/>
  <c r="N19" i="5"/>
  <c r="N20" i="5"/>
  <c r="N21" i="5"/>
  <c r="K22" i="5"/>
  <c r="K171" i="5"/>
  <c r="M22" i="5"/>
  <c r="N22" i="5"/>
  <c r="O22" i="5"/>
  <c r="R22" i="5"/>
  <c r="R171" i="5"/>
  <c r="V22" i="5"/>
  <c r="V171" i="5"/>
  <c r="N23" i="5"/>
  <c r="N43" i="5"/>
  <c r="N54" i="5"/>
  <c r="N55" i="5"/>
  <c r="N57" i="5"/>
  <c r="N59" i="5"/>
  <c r="K60" i="5"/>
  <c r="K172" i="5"/>
  <c r="M60" i="5"/>
  <c r="M172" i="5"/>
  <c r="O60" i="5"/>
  <c r="R60" i="5"/>
  <c r="R172" i="5"/>
  <c r="V60" i="5"/>
  <c r="V172" i="5"/>
  <c r="N62" i="5"/>
  <c r="N65" i="5"/>
  <c r="K66" i="5"/>
  <c r="L66" i="5"/>
  <c r="L179" i="5"/>
  <c r="M66" i="5"/>
  <c r="N66" i="5"/>
  <c r="O66" i="5"/>
  <c r="R66" i="5"/>
  <c r="R179" i="5"/>
  <c r="V66" i="5"/>
  <c r="V179" i="5"/>
  <c r="N67" i="5"/>
  <c r="N68" i="5"/>
  <c r="N69" i="5"/>
  <c r="K70" i="5"/>
  <c r="L70" i="5"/>
  <c r="L173" i="5"/>
  <c r="M70" i="5"/>
  <c r="M173" i="5"/>
  <c r="O70" i="5"/>
  <c r="R70" i="5"/>
  <c r="R173" i="5"/>
  <c r="V70" i="5"/>
  <c r="V173" i="5"/>
  <c r="N71" i="5"/>
  <c r="N73" i="5"/>
  <c r="N74" i="5"/>
  <c r="N75" i="5"/>
  <c r="M79" i="5"/>
  <c r="N81" i="5"/>
  <c r="N82" i="5"/>
  <c r="K86" i="5"/>
  <c r="K174" i="5"/>
  <c r="O86" i="5"/>
  <c r="R86" i="5"/>
  <c r="R174" i="5"/>
  <c r="V86" i="5"/>
  <c r="V174" i="5"/>
  <c r="M99" i="5"/>
  <c r="N101" i="5"/>
  <c r="N102" i="5"/>
  <c r="N112" i="5"/>
  <c r="N115" i="5"/>
  <c r="N116" i="5"/>
  <c r="N118" i="5"/>
  <c r="K128" i="5"/>
  <c r="K129" i="5"/>
  <c r="K175" i="5"/>
  <c r="M128" i="5"/>
  <c r="R128" i="5"/>
  <c r="R129" i="5"/>
  <c r="R175" i="5"/>
  <c r="O129" i="5"/>
  <c r="N147" i="5"/>
  <c r="K148" i="5"/>
  <c r="K180" i="5"/>
  <c r="L148" i="5"/>
  <c r="L180" i="5"/>
  <c r="M148" i="5"/>
  <c r="M180" i="5"/>
  <c r="O148" i="5"/>
  <c r="O149" i="5"/>
  <c r="R148" i="5"/>
  <c r="R180" i="5"/>
  <c r="V148" i="5"/>
  <c r="V180" i="5"/>
  <c r="N150" i="5"/>
  <c r="N153" i="5"/>
  <c r="N156" i="5"/>
  <c r="O156" i="5"/>
  <c r="O161" i="5"/>
  <c r="O164" i="5"/>
  <c r="K161" i="5"/>
  <c r="K164" i="5"/>
  <c r="L161" i="5"/>
  <c r="L164" i="5"/>
  <c r="M161" i="5"/>
  <c r="M164" i="5"/>
  <c r="R161" i="5"/>
  <c r="R164" i="5"/>
  <c r="N163" i="5"/>
  <c r="K176" i="5"/>
  <c r="L176" i="5"/>
  <c r="M176" i="5"/>
  <c r="R176" i="5"/>
  <c r="V176" i="5"/>
  <c r="W176" i="5"/>
  <c r="O177" i="5"/>
  <c r="K181" i="5"/>
  <c r="L181" i="5"/>
  <c r="N181" i="5"/>
  <c r="M181" i="5"/>
  <c r="O181" i="5"/>
  <c r="R181" i="5"/>
  <c r="V181" i="5"/>
  <c r="W181" i="5"/>
  <c r="O182" i="5"/>
  <c r="O186" i="5"/>
  <c r="AJ66" i="5"/>
  <c r="AJ179" i="5"/>
  <c r="AJ86" i="5"/>
  <c r="AJ174" i="5"/>
  <c r="AJ128" i="5"/>
  <c r="AJ129" i="5"/>
  <c r="AJ70" i="5"/>
  <c r="AJ173" i="5"/>
  <c r="AJ148" i="5"/>
  <c r="AJ180" i="5"/>
  <c r="K179" i="5"/>
  <c r="W129" i="5"/>
  <c r="W175" i="5"/>
  <c r="AM184" i="5"/>
  <c r="AJ184" i="5"/>
  <c r="Z164" i="5"/>
  <c r="AB172" i="5"/>
  <c r="Y172" i="5"/>
  <c r="AO164" i="5"/>
  <c r="AO184" i="5"/>
  <c r="Y164" i="5"/>
  <c r="AD179" i="5"/>
  <c r="N148" i="5"/>
  <c r="M179" i="5"/>
  <c r="N179" i="5"/>
  <c r="L172" i="5"/>
  <c r="AN184" i="5"/>
  <c r="AL184" i="5"/>
  <c r="AL164" i="5"/>
  <c r="N60" i="5"/>
  <c r="N161" i="5"/>
  <c r="N176" i="5"/>
  <c r="P164" i="5"/>
  <c r="AK128" i="5"/>
  <c r="AK129" i="5"/>
  <c r="N128" i="5"/>
  <c r="K173" i="5"/>
  <c r="M14" i="5"/>
  <c r="X184" i="5"/>
  <c r="X164" i="5"/>
  <c r="N79" i="5"/>
  <c r="M86" i="5"/>
  <c r="M174" i="5"/>
  <c r="P149" i="5"/>
  <c r="P175" i="5"/>
  <c r="L149" i="5"/>
  <c r="L175" i="5"/>
  <c r="L177" i="5"/>
  <c r="L186" i="5"/>
  <c r="N86" i="5"/>
  <c r="AL87" i="5"/>
  <c r="N164" i="5"/>
  <c r="N172" i="5"/>
  <c r="U182" i="5"/>
  <c r="Q129" i="5"/>
  <c r="N180" i="5"/>
  <c r="M87" i="5"/>
  <c r="R149" i="5"/>
  <c r="AH184" i="5"/>
  <c r="M182" i="5"/>
  <c r="N182" i="5"/>
  <c r="V182" i="5"/>
  <c r="L182" i="5"/>
  <c r="N14" i="5"/>
  <c r="N174" i="5"/>
  <c r="N8" i="5"/>
  <c r="K182" i="5"/>
  <c r="M129" i="5"/>
  <c r="N173" i="5"/>
  <c r="R182" i="5"/>
  <c r="K87" i="5"/>
  <c r="T182" i="5"/>
  <c r="AJ22" i="5"/>
  <c r="AJ171" i="5"/>
  <c r="AM14" i="5"/>
  <c r="AM170" i="5"/>
  <c r="AD14" i="5"/>
  <c r="AD170" i="5"/>
  <c r="AO182" i="5"/>
  <c r="O87" i="5"/>
  <c r="O165" i="5"/>
  <c r="P87" i="5"/>
  <c r="Z182" i="5"/>
  <c r="AB87" i="5"/>
  <c r="AH182" i="5"/>
  <c r="AL182" i="5"/>
  <c r="S182" i="5"/>
  <c r="AC129" i="5"/>
  <c r="AC149" i="5"/>
  <c r="AD149" i="5"/>
  <c r="AK164" i="5"/>
  <c r="AK184" i="5"/>
  <c r="M175" i="5"/>
  <c r="N175" i="5"/>
  <c r="N129" i="5"/>
  <c r="M149" i="5"/>
  <c r="N149" i="5"/>
  <c r="S149" i="5"/>
  <c r="S175" i="5"/>
  <c r="Q175" i="5"/>
  <c r="Q149" i="5"/>
  <c r="K177" i="5"/>
  <c r="K186" i="5"/>
  <c r="T175" i="5"/>
  <c r="T149" i="5"/>
  <c r="M165" i="5"/>
  <c r="N70" i="5"/>
  <c r="AD184" i="5"/>
  <c r="S87" i="5"/>
  <c r="S165" i="5"/>
  <c r="M171" i="5"/>
  <c r="N171" i="5"/>
  <c r="V87" i="5"/>
  <c r="Q182" i="5"/>
  <c r="X129" i="5"/>
  <c r="U129" i="5"/>
  <c r="AA129" i="5"/>
  <c r="R87" i="5"/>
  <c r="M170" i="5"/>
  <c r="K149" i="5"/>
  <c r="K165" i="5"/>
  <c r="AA164" i="5"/>
  <c r="Y149" i="5"/>
  <c r="AF87" i="5"/>
  <c r="AF165" i="5"/>
  <c r="AD182" i="5"/>
  <c r="W149" i="5"/>
  <c r="AJ182" i="5"/>
  <c r="W182" i="5"/>
  <c r="AB129" i="5"/>
  <c r="AB149" i="5"/>
  <c r="AH129" i="5"/>
  <c r="AH149" i="5"/>
  <c r="V149" i="5"/>
  <c r="AC184" i="5"/>
  <c r="L87" i="5"/>
  <c r="Z87" i="5"/>
  <c r="AG184" i="5"/>
  <c r="AB179" i="5"/>
  <c r="AB182" i="5"/>
  <c r="AN182" i="5"/>
  <c r="W170" i="5"/>
  <c r="V170" i="5"/>
  <c r="V177" i="5"/>
  <c r="V186" i="5"/>
  <c r="X172" i="5"/>
  <c r="X87" i="5"/>
  <c r="X165" i="5"/>
  <c r="AE184" i="5"/>
  <c r="AE186" i="5"/>
  <c r="AE164" i="5"/>
  <c r="AK171" i="5"/>
  <c r="AL149" i="5"/>
  <c r="AL175" i="5"/>
  <c r="AB175" i="5"/>
  <c r="R170" i="5"/>
  <c r="R177" i="5"/>
  <c r="R186" i="5"/>
  <c r="R165" i="5"/>
  <c r="P165" i="5"/>
  <c r="W171" i="5"/>
  <c r="W87" i="5"/>
  <c r="W165" i="5"/>
  <c r="X182" i="5"/>
  <c r="AB170" i="5"/>
  <c r="AG182" i="5"/>
  <c r="AG149" i="5"/>
  <c r="Z149" i="5"/>
  <c r="P179" i="5"/>
  <c r="P182" i="5"/>
  <c r="T172" i="5"/>
  <c r="T87" i="5"/>
  <c r="T165" i="5"/>
  <c r="AA87" i="5"/>
  <c r="AE87" i="5"/>
  <c r="AF182" i="5"/>
  <c r="AO172" i="5"/>
  <c r="AO87" i="5"/>
  <c r="Y177" i="5"/>
  <c r="Y186" i="5"/>
  <c r="AC175" i="5"/>
  <c r="AD175" i="5"/>
  <c r="Q87" i="5"/>
  <c r="AB164" i="5"/>
  <c r="AB184" i="5"/>
  <c r="AC182" i="5"/>
  <c r="AF129" i="5"/>
  <c r="AH170" i="5"/>
  <c r="AM87" i="5"/>
  <c r="AM182" i="5"/>
  <c r="T177" i="5"/>
  <c r="T186" i="5"/>
  <c r="AB177" i="5"/>
  <c r="AB186" i="5"/>
  <c r="Z165" i="5"/>
  <c r="AJ87" i="5"/>
  <c r="L165" i="5"/>
  <c r="Q165" i="5"/>
  <c r="AH175" i="5"/>
  <c r="AB165" i="5"/>
  <c r="V165" i="5"/>
  <c r="M177" i="5"/>
  <c r="N170" i="5"/>
  <c r="AA149" i="5"/>
  <c r="AA165" i="5"/>
  <c r="AA175" i="5"/>
  <c r="N165" i="5"/>
  <c r="N87" i="5"/>
  <c r="U175" i="5"/>
  <c r="U149" i="5"/>
  <c r="X175" i="5"/>
  <c r="X177" i="5"/>
  <c r="X186" i="5"/>
  <c r="X149" i="5"/>
  <c r="AF149" i="5"/>
  <c r="AF175" i="5"/>
  <c r="AE165" i="5"/>
  <c r="M186" i="5"/>
  <c r="N186" i="5"/>
  <c r="N177" i="5"/>
  <c r="AL170" i="5"/>
  <c r="AL177" i="5"/>
  <c r="AL186" i="5"/>
  <c r="AL165" i="5"/>
  <c r="AM177" i="5"/>
  <c r="AM186" i="5"/>
  <c r="AJ149" i="5"/>
  <c r="AJ165" i="5"/>
  <c r="AJ175" i="5"/>
  <c r="AJ177" i="5"/>
  <c r="AJ186" i="5"/>
  <c r="AM175" i="5"/>
  <c r="AM149" i="5"/>
  <c r="AM165" i="5"/>
  <c r="U87" i="5"/>
  <c r="U165" i="5"/>
  <c r="AC87" i="5"/>
  <c r="AC165" i="5"/>
  <c r="AG87" i="5"/>
  <c r="AG165" i="5"/>
  <c r="AN129" i="5"/>
  <c r="AD87" i="5"/>
  <c r="AD165" i="5"/>
  <c r="AH87" i="5"/>
  <c r="AH165" i="5"/>
  <c r="AN87" i="5"/>
  <c r="AO149" i="5"/>
  <c r="AO165" i="5"/>
  <c r="AO175" i="5"/>
  <c r="AO177" i="5"/>
  <c r="AO186" i="5"/>
  <c r="AN175" i="5"/>
  <c r="AN177" i="5"/>
  <c r="AN186" i="5"/>
  <c r="AN149" i="5"/>
  <c r="AN165" i="5"/>
  <c r="AI164" i="5"/>
  <c r="AI182" i="5"/>
  <c r="AI175" i="5"/>
  <c r="AI87" i="5"/>
  <c r="AI165" i="5"/>
  <c r="AK149" i="5"/>
  <c r="AK175" i="5"/>
  <c r="AK87" i="5"/>
  <c r="AK170" i="5"/>
  <c r="AK177" i="5"/>
  <c r="AK186" i="5"/>
  <c r="AK165" i="5"/>
</calcChain>
</file>

<file path=xl/sharedStrings.xml><?xml version="1.0" encoding="utf-8"?>
<sst xmlns="http://schemas.openxmlformats.org/spreadsheetml/2006/main" count="881" uniqueCount="231">
  <si>
    <t>S6</t>
  </si>
  <si>
    <t>1</t>
  </si>
  <si>
    <t>003</t>
  </si>
  <si>
    <t>41</t>
  </si>
  <si>
    <t>2</t>
  </si>
  <si>
    <t>001</t>
  </si>
  <si>
    <t>Podiel na dani z nehnut.- z  pozemkov</t>
  </si>
  <si>
    <t>002</t>
  </si>
  <si>
    <t>Podiel na dani z nehnut. zo stavieb</t>
  </si>
  <si>
    <t>Podiel na dani z nehnut.- z bytov a NP</t>
  </si>
  <si>
    <t>3</t>
  </si>
  <si>
    <t>Za psa</t>
  </si>
  <si>
    <t>012</t>
  </si>
  <si>
    <t>Za užívanie verejného priestranstva</t>
  </si>
  <si>
    <t>013</t>
  </si>
  <si>
    <t>Podiel na poplatku za komunálny odpad</t>
  </si>
  <si>
    <t>Z prenajatých pozemkov</t>
  </si>
  <si>
    <t>150</t>
  </si>
  <si>
    <t>Príjmy z prenajatých pozemkov-hrob.miest</t>
  </si>
  <si>
    <t>004</t>
  </si>
  <si>
    <t>Ostatné poplatky</t>
  </si>
  <si>
    <t>Ostatné poplatky - overovanie</t>
  </si>
  <si>
    <t>40</t>
  </si>
  <si>
    <t>Prijaté pokuty za porušenie predpisov</t>
  </si>
  <si>
    <t>4</t>
  </si>
  <si>
    <t>5</t>
  </si>
  <si>
    <t>Za jasle, materské školy a školské kluby detí</t>
  </si>
  <si>
    <t>16</t>
  </si>
  <si>
    <t>Za prebytočný hnuteľný majetok</t>
  </si>
  <si>
    <t>Príjem z predaja pozemkov-podiel-kapit.</t>
  </si>
  <si>
    <t>Úrok z vkladov</t>
  </si>
  <si>
    <t>Uroky z účtov finančného hospodárenia</t>
  </si>
  <si>
    <t>Uroky z termínovaných vkladov</t>
  </si>
  <si>
    <t>9</t>
  </si>
  <si>
    <t>Od fyzickej osoby</t>
  </si>
  <si>
    <t>006</t>
  </si>
  <si>
    <t>Z náhrad z poistného plnenia</t>
  </si>
  <si>
    <t>009</t>
  </si>
  <si>
    <t>Z odvodu-fin vysporiadanie</t>
  </si>
  <si>
    <t>027</t>
  </si>
  <si>
    <t>51</t>
  </si>
  <si>
    <t>52</t>
  </si>
  <si>
    <t>100</t>
  </si>
  <si>
    <t>Granty - Nadácia Jednota Coop</t>
  </si>
  <si>
    <t>213</t>
  </si>
  <si>
    <t>Granty - príspevky za kanal. prípojky</t>
  </si>
  <si>
    <t>111</t>
  </si>
  <si>
    <t>BT zo ŠR - Voľba prezidenta</t>
  </si>
  <si>
    <t>BT zo ŠR - ohlasovňa</t>
  </si>
  <si>
    <t>BT zo ŠR - životné prostredie</t>
  </si>
  <si>
    <t>1319</t>
  </si>
  <si>
    <t>Zostatok prostriedkov KT z r.2009</t>
  </si>
  <si>
    <t>Zostatok prostriedkov BT z r.2009</t>
  </si>
  <si>
    <t>46</t>
  </si>
  <si>
    <t>Bankové úvery dlhodobé</t>
  </si>
  <si>
    <t>Návrh
2013</t>
  </si>
  <si>
    <t>POLOŽKA</t>
  </si>
  <si>
    <t>zdroj</t>
  </si>
  <si>
    <t>Príjmy</t>
  </si>
  <si>
    <t>Upravený 2010</t>
  </si>
  <si>
    <t>Daňové príjmy spolu</t>
  </si>
  <si>
    <t>Podielové dane z príjmu FO a z majetku spolu</t>
  </si>
  <si>
    <t>Príjmy z vlastníctva majetku</t>
  </si>
  <si>
    <t>Administratívne popl. a iné poplatky a platby</t>
  </si>
  <si>
    <t>Kapitálové príjmy spolu</t>
  </si>
  <si>
    <t>Prijaté úroky</t>
  </si>
  <si>
    <t>Iné nedaňové príjmy</t>
  </si>
  <si>
    <t>Nedaňové príjmy spolu</t>
  </si>
  <si>
    <t>Granty</t>
  </si>
  <si>
    <t>Transfery v rámci verejnej správy</t>
  </si>
  <si>
    <t>Bežné transfery spolu</t>
  </si>
  <si>
    <t>Kapitálové granty a transfery</t>
  </si>
  <si>
    <t>Granty a transfery</t>
  </si>
  <si>
    <t>Príjmy z ostatných  finančných operácií</t>
  </si>
  <si>
    <t>Finančné operácie</t>
  </si>
  <si>
    <t>Bežné príjmy spolu</t>
  </si>
  <si>
    <t>Príjmy z finančných operácií (mimo úverov)</t>
  </si>
  <si>
    <t>Prijaté úvery</t>
  </si>
  <si>
    <t>Príjmy celkom</t>
  </si>
  <si>
    <t>Iné platby - rozbitý riad+cist.obrus</t>
  </si>
  <si>
    <t>BT zo ŠR - špeciálny stavebný úrad</t>
  </si>
  <si>
    <t>Zostatok grantu z roku 2010 od Nadácie Jednota-bežný</t>
  </si>
  <si>
    <t>Schválený
2011</t>
  </si>
  <si>
    <t>Skutočnosť 2011-10</t>
  </si>
  <si>
    <t>Iné platby - DFS + sústredenie</t>
  </si>
  <si>
    <t>-</t>
  </si>
  <si>
    <t>% k UR</t>
  </si>
  <si>
    <t>2. úprava 2011</t>
  </si>
  <si>
    <t xml:space="preserve">Prevod podielu dane z príjmov fyzických osôb </t>
  </si>
  <si>
    <t>BT zo ŠR - Cyklotrasa Eurovelo 6</t>
  </si>
  <si>
    <t>KT zo ŠR - Cyklotrasa Eurovelo 6</t>
  </si>
  <si>
    <t>Kapitálové granty a transfery (vrátane zahraničných)</t>
  </si>
  <si>
    <t>KT zo ŠR - Ochrana pred vnútornými vodami</t>
  </si>
  <si>
    <t>skut
2012</t>
  </si>
  <si>
    <t>skut
2010</t>
  </si>
  <si>
    <t>skut
2011</t>
  </si>
  <si>
    <t>Granty-mimo Vs- na UŠ zóny býv.PD</t>
  </si>
  <si>
    <t>BT zo ŠR - na prev. 2010</t>
  </si>
  <si>
    <t>KT zo ŠR - Elektronizácia</t>
  </si>
  <si>
    <t>rozpočet
2012</t>
  </si>
  <si>
    <t>skut.
2013</t>
  </si>
  <si>
    <t>rozpočet
2013</t>
  </si>
  <si>
    <t>019</t>
  </si>
  <si>
    <t>BT zo ŠR - voľby do NR SR, VÚC</t>
  </si>
  <si>
    <t>BT zo SR - 5 % platy školstvo</t>
  </si>
  <si>
    <t>BT z VÚC</t>
  </si>
  <si>
    <t>Ostatné poplatky - ryb. lístky</t>
  </si>
  <si>
    <t>Úrok z omeškania</t>
  </si>
  <si>
    <t>Z predaja pozemkov - vlastných</t>
  </si>
  <si>
    <t>Z refundácie - CO</t>
  </si>
  <si>
    <t xml:space="preserve">Iné platby - DFS </t>
  </si>
  <si>
    <t>Granty - finančný dar DFS</t>
  </si>
  <si>
    <t>Granty - finančný dar MŠ</t>
  </si>
  <si>
    <t>BT zo ŠR - Voľby do EP</t>
  </si>
  <si>
    <t>008</t>
  </si>
  <si>
    <t>Zriaďovací poplatok za hrobové miesta</t>
  </si>
  <si>
    <t>Ostatné poplatky - potvrdenie o trvalom pobyte</t>
  </si>
  <si>
    <t>Ostatné poplatky - zápisné a knižnica</t>
  </si>
  <si>
    <t>Pokuty - za porušenie stavebného zákona</t>
  </si>
  <si>
    <t>Za predaj služieb - fotokópie, laminovanie</t>
  </si>
  <si>
    <t>Za predaj služieb - vystúpenie DFS</t>
  </si>
  <si>
    <t>Za predaj služieb - ostatné</t>
  </si>
  <si>
    <t>Za predaj služieb - reklama a propagácia</t>
  </si>
  <si>
    <t>Granty - spolupráca pri výstavbe</t>
  </si>
  <si>
    <t>Ostatné poplatky - matrika - sobáše</t>
  </si>
  <si>
    <t>Ostatné poplatky - stavebné - spoločný SÚ</t>
  </si>
  <si>
    <t>Ostatné poplatky - stavebné - vlastný SÚ</t>
  </si>
  <si>
    <t>Ostatné poplatky - za ŽP</t>
  </si>
  <si>
    <t>Za služby spojené s nájmom hrobových miest</t>
  </si>
  <si>
    <t>BT zo ŠR - Voľby do VÚC</t>
  </si>
  <si>
    <t>BT zo ŠR - EÚ</t>
  </si>
  <si>
    <t>BT zo ŠR - sčítanie 2011</t>
  </si>
  <si>
    <t>Za predaj služieb - požiarno-asistenčné</t>
  </si>
  <si>
    <t>návrh
2014</t>
  </si>
  <si>
    <t>BT zo ŠR - referendum 2015</t>
  </si>
  <si>
    <t>Za predaj služieb - známky pre psov</t>
  </si>
  <si>
    <t>Číslo riadku</t>
  </si>
  <si>
    <t>1. zmena rozpočtu 2015</t>
  </si>
  <si>
    <t>Granty - Nadácia Pontis</t>
  </si>
  <si>
    <t>2. zmena rozpočtu 2015</t>
  </si>
  <si>
    <t>KT z BSK - rekonštrukcia umývarky   MŠ</t>
  </si>
  <si>
    <t>Finančné operácie - príjmy - rezervný fond</t>
  </si>
  <si>
    <t>040</t>
  </si>
  <si>
    <t>BT - mimo VS - finančný dar (795,- MDD)</t>
  </si>
  <si>
    <t>BT - mimo VS - finančný dar (1000,- DHZ)</t>
  </si>
  <si>
    <t>BT zo ŠR - matrika</t>
  </si>
  <si>
    <t>3. zmena rozpočtu 2015</t>
  </si>
  <si>
    <t>BT z Envirofondu na čierne skládky</t>
  </si>
  <si>
    <r>
      <rPr>
        <sz val="10"/>
        <rFont val="Times New Roman"/>
        <family val="1"/>
        <charset val="238"/>
      </rPr>
      <t>schválený</t>
    </r>
    <r>
      <rPr>
        <sz val="12"/>
        <rFont val="Times New Roman"/>
        <family val="1"/>
        <charset val="238"/>
      </rPr>
      <t xml:space="preserve">
2015</t>
    </r>
  </si>
  <si>
    <t>Z prenajatých budov, priestorov a kultur. sála</t>
  </si>
  <si>
    <t>Za predaj výrobkov, tovarov a služieb (rozhlas, cintorín)</t>
  </si>
  <si>
    <t>Platby za stravné (cudzí stravníci)</t>
  </si>
  <si>
    <t>Zo združ. prostr. - kanal. prípojky</t>
  </si>
  <si>
    <t>Iné platby - za pozičané obrusy, stoly, pivné súpravy,...</t>
  </si>
  <si>
    <t>Ostatné príjmy - z dobropisov (preplatky)</t>
  </si>
  <si>
    <t>4. zmena rozpočtu 2015</t>
  </si>
  <si>
    <t>11S1</t>
  </si>
  <si>
    <t>11S2</t>
  </si>
  <si>
    <t>11H</t>
  </si>
  <si>
    <t>návrh z 10/2015
na 2016</t>
  </si>
  <si>
    <t>pripomienky</t>
  </si>
  <si>
    <t>131F</t>
  </si>
  <si>
    <t>Zostatok z KT z r. 2015 - čierne skládky</t>
  </si>
  <si>
    <t>BT zo ŠR - DHZ Čunovo</t>
  </si>
  <si>
    <t xml:space="preserve">BT zo ŠR - register adries </t>
  </si>
  <si>
    <t>Za predajné automaty</t>
  </si>
  <si>
    <t>BT z BSK - CD nosič DFS</t>
  </si>
  <si>
    <t>Paušálne trovy  z priestup. konania - stavebný zákon</t>
  </si>
  <si>
    <t>Paušálne trovy  z priestup. konania - vodný zákon</t>
  </si>
  <si>
    <t>Iné platby - UŠ - Dlhá - Záhrady</t>
  </si>
  <si>
    <t xml:space="preserve">Za predaj služieb - cintorín </t>
  </si>
  <si>
    <t>Ostatné poplatky - cintorín (opravy HM + prenájom domu smútku)</t>
  </si>
  <si>
    <t>Z prenajatých budov, priestorov a objektov (Okál)</t>
  </si>
  <si>
    <t>BT zo ŠR - Voľby do orgánov samosprávy</t>
  </si>
  <si>
    <t>skutočnosť 2015</t>
  </si>
  <si>
    <t>Plánovaná skutočnosť 2017</t>
  </si>
  <si>
    <t>návrh
na 2019</t>
  </si>
  <si>
    <t>návrh         na 2020</t>
  </si>
  <si>
    <t>Schválený    2016</t>
  </si>
  <si>
    <t>Iné platby - ročné zúčtovanie ZP</t>
  </si>
  <si>
    <t>Zostatok réžia - mimorozpočtové</t>
  </si>
  <si>
    <t>Zostatok dar - mimorozpočtové</t>
  </si>
  <si>
    <t>Schválený  2016</t>
  </si>
  <si>
    <t>skutočnosť   2014</t>
  </si>
  <si>
    <t>skutočnosť 2014</t>
  </si>
  <si>
    <t>Skutočnosť 2016</t>
  </si>
  <si>
    <t>Ostatné poplatky - IOMO</t>
  </si>
  <si>
    <t>BT zo ŠR - oprava strechy sýpky</t>
  </si>
  <si>
    <t>Granty - fin. dar pre DHZO (Ševčík)</t>
  </si>
  <si>
    <t>Iné príjmy FO - IOMO - ŠR</t>
  </si>
  <si>
    <t>Za predaj služieb - IOMO - ŠR</t>
  </si>
  <si>
    <r>
      <t xml:space="preserve">Plnenie k </t>
    </r>
    <r>
      <rPr>
        <b/>
        <sz val="10"/>
        <color indexed="10"/>
        <rFont val="Times New Roman"/>
        <family val="1"/>
        <charset val="238"/>
      </rPr>
      <t>31.8.2017</t>
    </r>
  </si>
  <si>
    <t>Iné platby - za kanal.príp.</t>
  </si>
  <si>
    <t>Platby za stravné - réžia</t>
  </si>
  <si>
    <t>Granty - dar - ostatné</t>
  </si>
  <si>
    <t>BT zo ŠR - doprava, komunikácie</t>
  </si>
  <si>
    <t>KT z BSK - rekonštrukcia strechy sýpky</t>
  </si>
  <si>
    <t>NÁVRH        na 2018</t>
  </si>
  <si>
    <t>015</t>
  </si>
  <si>
    <t>Za rozvoj</t>
  </si>
  <si>
    <t>Príjmy z prenajatých pozemkov (Šport.areál)</t>
  </si>
  <si>
    <t>Z prenajatých objektov - viacúčel. Ihrisko</t>
  </si>
  <si>
    <t>Ostatné poplatky - výrub stromov</t>
  </si>
  <si>
    <t>Ostatné poplatky - povolenie k vjazdu</t>
  </si>
  <si>
    <t>Za odobraté oleje a tuky</t>
  </si>
  <si>
    <t>Za stravné lístky od zamestnancov  MÚ</t>
  </si>
  <si>
    <t>Príjem z predaja kapitálových aktív</t>
  </si>
  <si>
    <t>Vrátené platby od obce a VÚC</t>
  </si>
  <si>
    <t>Z refundácie - z osobitných fondov</t>
  </si>
  <si>
    <t>Iné platby - ostatné</t>
  </si>
  <si>
    <t>BT zo ŠR - Voľby do NR   SR</t>
  </si>
  <si>
    <t>BT zo ŠR - predškoláci</t>
  </si>
  <si>
    <t>BT zo ŠR - z rezervy Úradu vlády</t>
  </si>
  <si>
    <t>KT zo ŠR - viacúčelové ihrisko</t>
  </si>
  <si>
    <t>Prostriedky zo ŠR-Europ.únie - kapit.</t>
  </si>
  <si>
    <t>KT zo ŠR - Regenerácia verej.priestranstva</t>
  </si>
  <si>
    <t>KT z BSK - výsadba zelene záhrady Ml. Čunovo</t>
  </si>
  <si>
    <t>KT z BSK - rekonštr. chodníka ul. Na hrádzi</t>
  </si>
  <si>
    <t>KT z BSK - rekonštr. umyvárky MŠ II.</t>
  </si>
  <si>
    <t>Finančné operácie - príjmy - z fondu rozvoja obce</t>
  </si>
  <si>
    <t>005</t>
  </si>
  <si>
    <t>Ost. príjm. FO - popl. IOMO</t>
  </si>
  <si>
    <t>Bankové úvery dlhodobé - Eurovelo</t>
  </si>
  <si>
    <t>Platby za stravné (vlastní stravníci)</t>
  </si>
  <si>
    <t>Granty - dar - podpora detí a mládeže</t>
  </si>
  <si>
    <r>
      <rPr>
        <b/>
        <sz val="9"/>
        <rFont val="Times New Roman"/>
        <family val="1"/>
        <charset val="238"/>
      </rPr>
      <t>ROZPOČET</t>
    </r>
    <r>
      <rPr>
        <b/>
        <sz val="10"/>
        <rFont val="Times New Roman"/>
        <family val="1"/>
        <charset val="238"/>
      </rPr>
      <t xml:space="preserve"> na 2017</t>
    </r>
  </si>
  <si>
    <t>Rekapitulácia príjmov spolu</t>
  </si>
  <si>
    <t>Očakávaná skutočnosť 2017</t>
  </si>
  <si>
    <t>Pokuty - za porušenie predpisov vod.zákon</t>
  </si>
  <si>
    <t>BT zo ŠR - stav. úrad spoločný</t>
  </si>
  <si>
    <r>
      <rPr>
        <b/>
        <sz val="12"/>
        <color indexed="10"/>
        <rFont val="Times New Roman"/>
        <family val="1"/>
        <charset val="238"/>
      </rPr>
      <t>SCHVÁLENÝ rozpočet PRÍJMOV na r. 2018</t>
    </r>
    <r>
      <rPr>
        <b/>
        <sz val="12"/>
        <rFont val="Times New Roman"/>
        <family val="1"/>
        <charset val="238"/>
      </rPr>
      <t xml:space="preserve"> s výhľadom na roky 2019,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</si>
</sst>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.5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1" xfId="0" applyFont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3" fontId="2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3" fontId="2" fillId="0" borderId="7" xfId="0" applyNumberFormat="1" applyFont="1" applyBorder="1"/>
    <xf numFmtId="4" fontId="2" fillId="0" borderId="7" xfId="0" applyNumberFormat="1" applyFont="1" applyFill="1" applyBorder="1" applyAlignment="1">
      <alignment vertical="center"/>
    </xf>
    <xf numFmtId="0" fontId="3" fillId="0" borderId="2" xfId="0" applyFont="1" applyBorder="1"/>
    <xf numFmtId="0" fontId="2" fillId="3" borderId="3" xfId="0" applyFont="1" applyFill="1" applyBorder="1"/>
    <xf numFmtId="0" fontId="2" fillId="3" borderId="2" xfId="0" applyFont="1" applyFill="1" applyBorder="1"/>
    <xf numFmtId="3" fontId="2" fillId="3" borderId="7" xfId="0" applyNumberFormat="1" applyFont="1" applyFill="1" applyBorder="1"/>
    <xf numFmtId="0" fontId="2" fillId="0" borderId="2" xfId="0" applyFont="1" applyFill="1" applyBorder="1"/>
    <xf numFmtId="0" fontId="2" fillId="0" borderId="0" xfId="0" applyFont="1" applyFill="1"/>
    <xf numFmtId="3" fontId="2" fillId="0" borderId="7" xfId="0" applyNumberFormat="1" applyFont="1" applyFill="1" applyBorder="1"/>
    <xf numFmtId="0" fontId="2" fillId="2" borderId="3" xfId="0" applyFont="1" applyFill="1" applyBorder="1"/>
    <xf numFmtId="0" fontId="2" fillId="2" borderId="2" xfId="0" applyFont="1" applyFill="1" applyBorder="1"/>
    <xf numFmtId="3" fontId="2" fillId="2" borderId="7" xfId="0" applyNumberFormat="1" applyFont="1" applyFill="1" applyBorder="1"/>
    <xf numFmtId="0" fontId="2" fillId="4" borderId="3" xfId="0" applyFont="1" applyFill="1" applyBorder="1"/>
    <xf numFmtId="0" fontId="2" fillId="4" borderId="2" xfId="0" applyFont="1" applyFill="1" applyBorder="1"/>
    <xf numFmtId="3" fontId="2" fillId="4" borderId="7" xfId="0" applyNumberFormat="1" applyFont="1" applyFill="1" applyBorder="1"/>
    <xf numFmtId="4" fontId="2" fillId="4" borderId="7" xfId="0" applyNumberFormat="1" applyFont="1" applyFill="1" applyBorder="1"/>
    <xf numFmtId="3" fontId="2" fillId="0" borderId="0" xfId="0" applyNumberFormat="1" applyFont="1"/>
    <xf numFmtId="4" fontId="2" fillId="0" borderId="0" xfId="0" applyNumberFormat="1" applyFont="1" applyFill="1" applyAlignment="1">
      <alignment vertical="center"/>
    </xf>
    <xf numFmtId="4" fontId="2" fillId="0" borderId="7" xfId="0" applyNumberFormat="1" applyFont="1" applyBorder="1"/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3" fontId="2" fillId="0" borderId="10" xfId="0" applyNumberFormat="1" applyFont="1" applyBorder="1"/>
    <xf numFmtId="0" fontId="2" fillId="0" borderId="8" xfId="0" applyFont="1" applyBorder="1"/>
    <xf numFmtId="4" fontId="2" fillId="0" borderId="10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4" borderId="0" xfId="0" applyFont="1" applyFill="1"/>
    <xf numFmtId="0" fontId="1" fillId="4" borderId="5" xfId="0" applyFont="1" applyFill="1" applyBorder="1"/>
    <xf numFmtId="3" fontId="2" fillId="4" borderId="6" xfId="0" applyNumberFormat="1" applyFont="1" applyFill="1" applyBorder="1"/>
    <xf numFmtId="4" fontId="2" fillId="4" borderId="6" xfId="0" applyNumberFormat="1" applyFont="1" applyFill="1" applyBorder="1"/>
    <xf numFmtId="0" fontId="1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" fillId="5" borderId="1" xfId="0" applyFont="1" applyFill="1" applyBorder="1"/>
    <xf numFmtId="3" fontId="2" fillId="5" borderId="7" xfId="0" applyNumberFormat="1" applyFont="1" applyFill="1" applyBorder="1"/>
    <xf numFmtId="0" fontId="2" fillId="5" borderId="3" xfId="0" applyFont="1" applyFill="1" applyBorder="1"/>
    <xf numFmtId="0" fontId="2" fillId="5" borderId="2" xfId="0" applyFont="1" applyFill="1" applyBorder="1"/>
    <xf numFmtId="10" fontId="2" fillId="0" borderId="7" xfId="0" applyNumberFormat="1" applyFont="1" applyFill="1" applyBorder="1" applyAlignment="1">
      <alignment vertical="center"/>
    </xf>
    <xf numFmtId="4" fontId="2" fillId="3" borderId="7" xfId="0" applyNumberFormat="1" applyFont="1" applyFill="1" applyBorder="1"/>
    <xf numFmtId="4" fontId="2" fillId="2" borderId="7" xfId="0" applyNumberFormat="1" applyFont="1" applyFill="1" applyBorder="1"/>
    <xf numFmtId="4" fontId="2" fillId="5" borderId="7" xfId="0" applyNumberFormat="1" applyFont="1" applyFill="1" applyBorder="1"/>
    <xf numFmtId="10" fontId="2" fillId="0" borderId="7" xfId="0" applyNumberFormat="1" applyFont="1" applyFill="1" applyBorder="1" applyAlignment="1">
      <alignment horizontal="center" vertical="center"/>
    </xf>
    <xf numFmtId="10" fontId="2" fillId="5" borderId="7" xfId="0" applyNumberFormat="1" applyFont="1" applyFill="1" applyBorder="1" applyAlignment="1">
      <alignment vertical="center"/>
    </xf>
    <xf numFmtId="10" fontId="2" fillId="4" borderId="7" xfId="0" applyNumberFormat="1" applyFont="1" applyFill="1" applyBorder="1" applyAlignment="1">
      <alignment vertical="center"/>
    </xf>
    <xf numFmtId="10" fontId="2" fillId="3" borderId="7" xfId="0" applyNumberFormat="1" applyFont="1" applyFill="1" applyBorder="1" applyAlignment="1">
      <alignment vertical="center"/>
    </xf>
    <xf numFmtId="10" fontId="2" fillId="2" borderId="7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4" fontId="2" fillId="0" borderId="7" xfId="0" applyNumberFormat="1" applyFont="1" applyFill="1" applyBorder="1"/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/>
    <xf numFmtId="3" fontId="1" fillId="3" borderId="7" xfId="0" applyNumberFormat="1" applyFont="1" applyFill="1" applyBorder="1"/>
    <xf numFmtId="3" fontId="1" fillId="2" borderId="7" xfId="0" applyNumberFormat="1" applyFont="1" applyFill="1" applyBorder="1"/>
    <xf numFmtId="3" fontId="1" fillId="0" borderId="7" xfId="0" applyNumberFormat="1" applyFont="1" applyFill="1" applyBorder="1"/>
    <xf numFmtId="3" fontId="1" fillId="0" borderId="10" xfId="0" applyNumberFormat="1" applyFont="1" applyBorder="1"/>
    <xf numFmtId="3" fontId="1" fillId="4" borderId="7" xfId="0" applyNumberFormat="1" applyFont="1" applyFill="1" applyBorder="1"/>
    <xf numFmtId="3" fontId="1" fillId="5" borderId="7" xfId="0" applyNumberFormat="1" applyFont="1" applyFill="1" applyBorder="1"/>
    <xf numFmtId="3" fontId="1" fillId="0" borderId="0" xfId="0" applyNumberFormat="1" applyFont="1"/>
    <xf numFmtId="3" fontId="1" fillId="4" borderId="6" xfId="0" applyNumberFormat="1" applyFont="1" applyFill="1" applyBorder="1"/>
    <xf numFmtId="0" fontId="3" fillId="0" borderId="3" xfId="0" applyFont="1" applyBorder="1"/>
    <xf numFmtId="3" fontId="3" fillId="0" borderId="7" xfId="0" applyNumberFormat="1" applyFont="1" applyBorder="1"/>
    <xf numFmtId="4" fontId="3" fillId="0" borderId="7" xfId="0" applyNumberFormat="1" applyFont="1" applyFill="1" applyBorder="1" applyAlignment="1">
      <alignment vertical="center"/>
    </xf>
    <xf numFmtId="3" fontId="7" fillId="0" borderId="7" xfId="0" applyNumberFormat="1" applyFont="1" applyBorder="1"/>
    <xf numFmtId="0" fontId="3" fillId="0" borderId="0" xfId="0" applyFont="1"/>
    <xf numFmtId="4" fontId="3" fillId="0" borderId="7" xfId="0" applyNumberFormat="1" applyFont="1" applyBorder="1"/>
    <xf numFmtId="10" fontId="3" fillId="0" borderId="7" xfId="0" applyNumberFormat="1" applyFont="1" applyFill="1" applyBorder="1" applyAlignment="1">
      <alignment vertical="center"/>
    </xf>
    <xf numFmtId="49" fontId="2" fillId="0" borderId="2" xfId="0" applyNumberFormat="1" applyFont="1" applyBorder="1"/>
    <xf numFmtId="0" fontId="5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3" fontId="1" fillId="0" borderId="7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/>
    <xf numFmtId="0" fontId="1" fillId="0" borderId="7" xfId="0" applyFont="1" applyFill="1" applyBorder="1"/>
    <xf numFmtId="0" fontId="2" fillId="0" borderId="1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3" fontId="16" fillId="0" borderId="0" xfId="0" applyNumberFormat="1" applyFont="1"/>
    <xf numFmtId="3" fontId="6" fillId="0" borderId="6" xfId="0" applyNumberFormat="1" applyFont="1" applyFill="1" applyBorder="1" applyAlignment="1">
      <alignment horizontal="center" vertical="center" wrapText="1"/>
    </xf>
    <xf numFmtId="3" fontId="2" fillId="7" borderId="10" xfId="0" applyNumberFormat="1" applyFont="1" applyFill="1" applyBorder="1"/>
    <xf numFmtId="3" fontId="2" fillId="7" borderId="7" xfId="0" applyNumberFormat="1" applyFont="1" applyFill="1" applyBorder="1"/>
    <xf numFmtId="3" fontId="1" fillId="7" borderId="10" xfId="0" applyNumberFormat="1" applyFont="1" applyFill="1" applyBorder="1"/>
    <xf numFmtId="3" fontId="2" fillId="4" borderId="2" xfId="0" applyNumberFormat="1" applyFont="1" applyFill="1" applyBorder="1"/>
    <xf numFmtId="10" fontId="2" fillId="4" borderId="2" xfId="0" applyNumberFormat="1" applyFont="1" applyFill="1" applyBorder="1" applyAlignment="1">
      <alignment vertical="center"/>
    </xf>
    <xf numFmtId="3" fontId="1" fillId="7" borderId="7" xfId="0" applyNumberFormat="1" applyFont="1" applyFill="1" applyBorder="1"/>
    <xf numFmtId="3" fontId="10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7" fillId="0" borderId="2" xfId="0" applyFont="1" applyBorder="1"/>
    <xf numFmtId="0" fontId="11" fillId="0" borderId="0" xfId="0" applyFont="1"/>
    <xf numFmtId="0" fontId="12" fillId="0" borderId="0" xfId="0" applyFont="1"/>
    <xf numFmtId="0" fontId="11" fillId="0" borderId="0" xfId="0" applyFont="1" applyBorder="1"/>
    <xf numFmtId="0" fontId="12" fillId="7" borderId="2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2" fillId="7" borderId="2" xfId="0" applyFont="1" applyFill="1" applyBorder="1"/>
    <xf numFmtId="3" fontId="11" fillId="7" borderId="2" xfId="0" applyNumberFormat="1" applyFont="1" applyFill="1" applyBorder="1"/>
    <xf numFmtId="10" fontId="11" fillId="7" borderId="2" xfId="0" applyNumberFormat="1" applyFont="1" applyFill="1" applyBorder="1" applyAlignment="1">
      <alignment vertical="center"/>
    </xf>
    <xf numFmtId="3" fontId="11" fillId="7" borderId="5" xfId="0" applyNumberFormat="1" applyFont="1" applyFill="1" applyBorder="1"/>
    <xf numFmtId="3" fontId="12" fillId="7" borderId="12" xfId="0" applyNumberFormat="1" applyFont="1" applyFill="1" applyBorder="1"/>
    <xf numFmtId="3" fontId="11" fillId="7" borderId="0" xfId="0" applyNumberFormat="1" applyFont="1" applyFill="1" applyBorder="1"/>
    <xf numFmtId="3" fontId="12" fillId="7" borderId="0" xfId="0" applyNumberFormat="1" applyFont="1" applyFill="1" applyBorder="1"/>
    <xf numFmtId="0" fontId="11" fillId="7" borderId="0" xfId="0" applyFont="1" applyFill="1"/>
    <xf numFmtId="3" fontId="8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3" fontId="8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3" xfId="0" applyFont="1" applyBorder="1" applyAlignment="1">
      <alignment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9" xfId="0" applyNumberFormat="1" applyFont="1" applyBorder="1"/>
    <xf numFmtId="0" fontId="6" fillId="0" borderId="1" xfId="0" applyFont="1" applyBorder="1"/>
    <xf numFmtId="0" fontId="2" fillId="2" borderId="3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49" fontId="2" fillId="7" borderId="2" xfId="0" applyNumberFormat="1" applyFont="1" applyFill="1" applyBorder="1"/>
    <xf numFmtId="0" fontId="2" fillId="7" borderId="2" xfId="0" applyFont="1" applyFill="1" applyBorder="1" applyAlignment="1">
      <alignment horizontal="left"/>
    </xf>
    <xf numFmtId="0" fontId="2" fillId="0" borderId="7" xfId="0" applyFont="1" applyBorder="1"/>
    <xf numFmtId="3" fontId="6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3" fontId="2" fillId="0" borderId="4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6" fillId="7" borderId="1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2" fillId="7" borderId="7" xfId="0" applyFont="1" applyFill="1" applyBorder="1" applyAlignment="1">
      <alignment horizontal="left" vertical="center"/>
    </xf>
    <xf numFmtId="3" fontId="2" fillId="0" borderId="10" xfId="0" applyNumberFormat="1" applyFont="1" applyFill="1" applyBorder="1"/>
    <xf numFmtId="3" fontId="3" fillId="0" borderId="7" xfId="0" applyNumberFormat="1" applyFont="1" applyFill="1" applyBorder="1"/>
    <xf numFmtId="3" fontId="7" fillId="0" borderId="7" xfId="0" applyNumberFormat="1" applyFont="1" applyFill="1" applyBorder="1"/>
    <xf numFmtId="0" fontId="3" fillId="0" borderId="0" xfId="0" applyFont="1" applyFill="1"/>
    <xf numFmtId="3" fontId="2" fillId="8" borderId="10" xfId="0" applyNumberFormat="1" applyFont="1" applyFill="1" applyBorder="1"/>
    <xf numFmtId="3" fontId="2" fillId="8" borderId="7" xfId="0" applyNumberFormat="1" applyFont="1" applyFill="1" applyBorder="1"/>
    <xf numFmtId="3" fontId="3" fillId="8" borderId="7" xfId="0" applyNumberFormat="1" applyFont="1" applyFill="1" applyBorder="1"/>
    <xf numFmtId="0" fontId="2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center"/>
    </xf>
    <xf numFmtId="0" fontId="2" fillId="7" borderId="2" xfId="0" applyFont="1" applyFill="1" applyBorder="1"/>
    <xf numFmtId="4" fontId="2" fillId="7" borderId="7" xfId="0" applyNumberFormat="1" applyFont="1" applyFill="1" applyBorder="1"/>
    <xf numFmtId="10" fontId="2" fillId="7" borderId="7" xfId="0" applyNumberFormat="1" applyFont="1" applyFill="1" applyBorder="1" applyAlignment="1">
      <alignment vertical="center"/>
    </xf>
    <xf numFmtId="3" fontId="2" fillId="9" borderId="7" xfId="0" applyNumberFormat="1" applyFont="1" applyFill="1" applyBorder="1"/>
    <xf numFmtId="3" fontId="2" fillId="9" borderId="10" xfId="0" applyNumberFormat="1" applyFont="1" applyFill="1" applyBorder="1"/>
    <xf numFmtId="3" fontId="7" fillId="9" borderId="7" xfId="0" applyNumberFormat="1" applyFont="1" applyFill="1" applyBorder="1"/>
    <xf numFmtId="49" fontId="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3" fontId="2" fillId="9" borderId="7" xfId="0" applyNumberFormat="1" applyFont="1" applyFill="1" applyBorder="1" applyAlignment="1">
      <alignment horizontal="right"/>
    </xf>
    <xf numFmtId="3" fontId="2" fillId="8" borderId="7" xfId="0" applyNumberFormat="1" applyFont="1" applyFill="1" applyBorder="1" applyAlignment="1">
      <alignment horizontal="right"/>
    </xf>
    <xf numFmtId="3" fontId="17" fillId="8" borderId="13" xfId="0" applyNumberFormat="1" applyFont="1" applyFill="1" applyBorder="1" applyAlignment="1">
      <alignment horizontal="center" vertical="center" wrapText="1"/>
    </xf>
    <xf numFmtId="3" fontId="17" fillId="0" borderId="13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3" fillId="7" borderId="7" xfId="0" applyNumberFormat="1" applyFont="1" applyFill="1" applyBorder="1"/>
    <xf numFmtId="3" fontId="7" fillId="7" borderId="7" xfId="0" applyNumberFormat="1" applyFont="1" applyFill="1" applyBorder="1"/>
    <xf numFmtId="3" fontId="2" fillId="7" borderId="7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" fillId="1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86"/>
  <sheetViews>
    <sheetView tabSelected="1" view="pageLayout" zoomScaleNormal="110" workbookViewId="0">
      <selection activeCell="AH1" sqref="AH1"/>
    </sheetView>
  </sheetViews>
  <sheetFormatPr defaultRowHeight="15.75" x14ac:dyDescent="0.25"/>
  <cols>
    <col min="1" max="1" width="5.140625" style="7" customWidth="1"/>
    <col min="2" max="4" width="3.42578125" style="7" customWidth="1"/>
    <col min="5" max="5" width="4.85546875" style="7" customWidth="1"/>
    <col min="6" max="6" width="5.28515625" style="7" customWidth="1"/>
    <col min="7" max="7" width="3.5703125" style="7" customWidth="1"/>
    <col min="8" max="8" width="3.42578125" style="7" hidden="1" customWidth="1"/>
    <col min="9" max="9" width="6" style="7" customWidth="1"/>
    <col min="10" max="10" width="55.28515625" style="7" customWidth="1"/>
    <col min="11" max="12" width="9.42578125" style="33" hidden="1" customWidth="1"/>
    <col min="13" max="13" width="11.28515625" style="34" hidden="1" customWidth="1"/>
    <col min="14" max="14" width="10.28515625" style="34" hidden="1" customWidth="1"/>
    <col min="15" max="15" width="8.42578125" style="33" hidden="1" customWidth="1"/>
    <col min="16" max="16" width="9.42578125" style="33" hidden="1" customWidth="1"/>
    <col min="17" max="18" width="9.28515625" style="33" hidden="1" customWidth="1"/>
    <col min="19" max="19" width="8.85546875" style="33" hidden="1" customWidth="1"/>
    <col min="20" max="20" width="9.28515625" style="33" hidden="1" customWidth="1"/>
    <col min="21" max="21" width="9.42578125" style="33" hidden="1" customWidth="1"/>
    <col min="22" max="22" width="10" style="82" hidden="1" customWidth="1"/>
    <col min="23" max="23" width="9.28515625" style="33" hidden="1" customWidth="1"/>
    <col min="24" max="31" width="10.7109375" style="33" hidden="1" customWidth="1"/>
    <col min="32" max="32" width="10.7109375" style="33" customWidth="1"/>
    <col min="33" max="33" width="10.7109375" style="33" hidden="1" customWidth="1"/>
    <col min="34" max="34" width="10.7109375" style="145" customWidth="1"/>
    <col min="35" max="35" width="10.5703125" style="7" customWidth="1"/>
    <col min="36" max="36" width="10.7109375" style="7" hidden="1" customWidth="1"/>
    <col min="37" max="37" width="9.85546875" style="7" bestFit="1" customWidth="1"/>
    <col min="38" max="38" width="9.28515625" style="7" hidden="1" customWidth="1"/>
    <col min="39" max="39" width="9.42578125" style="7" bestFit="1" customWidth="1"/>
    <col min="40" max="41" width="9.28515625" style="7" bestFit="1" customWidth="1"/>
    <col min="42" max="16384" width="9.140625" style="7"/>
  </cols>
  <sheetData>
    <row r="1" spans="1:41" ht="27" customHeight="1" x14ac:dyDescent="0.25">
      <c r="B1" s="190" t="s">
        <v>230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32"/>
      <c r="AH1" s="132"/>
      <c r="AI1" s="132"/>
    </row>
    <row r="2" spans="1:41" ht="16.5" customHeight="1" thickBot="1" x14ac:dyDescent="0.3">
      <c r="AB2" s="107"/>
      <c r="AC2" s="107"/>
      <c r="AD2" s="107"/>
      <c r="AE2" s="107"/>
      <c r="AF2" s="107"/>
      <c r="AG2" s="107"/>
    </row>
    <row r="3" spans="1:41" ht="39" customHeight="1" thickBot="1" x14ac:dyDescent="0.3">
      <c r="A3" s="135" t="s">
        <v>136</v>
      </c>
      <c r="B3" s="202" t="s">
        <v>56</v>
      </c>
      <c r="C3" s="203"/>
      <c r="D3" s="203"/>
      <c r="E3" s="203"/>
      <c r="F3" s="203"/>
      <c r="G3" s="204"/>
      <c r="H3" s="7" t="s">
        <v>0</v>
      </c>
      <c r="I3" s="137" t="s">
        <v>57</v>
      </c>
      <c r="J3" s="139" t="s">
        <v>58</v>
      </c>
      <c r="K3" s="138" t="s">
        <v>82</v>
      </c>
      <c r="L3" s="15" t="s">
        <v>59</v>
      </c>
      <c r="M3" s="15" t="s">
        <v>83</v>
      </c>
      <c r="N3" s="68" t="s">
        <v>86</v>
      </c>
      <c r="O3" s="14" t="s">
        <v>87</v>
      </c>
      <c r="P3" s="14" t="s">
        <v>94</v>
      </c>
      <c r="Q3" s="14" t="s">
        <v>95</v>
      </c>
      <c r="R3" s="14" t="s">
        <v>99</v>
      </c>
      <c r="S3" s="14" t="s">
        <v>93</v>
      </c>
      <c r="T3" s="14" t="s">
        <v>101</v>
      </c>
      <c r="U3" s="14" t="s">
        <v>100</v>
      </c>
      <c r="V3" s="74" t="s">
        <v>55</v>
      </c>
      <c r="W3" s="152" t="s">
        <v>133</v>
      </c>
      <c r="X3" s="153" t="s">
        <v>183</v>
      </c>
      <c r="Y3" s="138" t="s">
        <v>148</v>
      </c>
      <c r="Z3" s="108" t="s">
        <v>137</v>
      </c>
      <c r="AA3" s="108" t="s">
        <v>139</v>
      </c>
      <c r="AB3" s="108" t="s">
        <v>146</v>
      </c>
      <c r="AC3" s="108" t="s">
        <v>155</v>
      </c>
      <c r="AD3" s="115" t="s">
        <v>159</v>
      </c>
      <c r="AE3" s="131" t="s">
        <v>160</v>
      </c>
      <c r="AF3" s="153" t="s">
        <v>174</v>
      </c>
      <c r="AG3" s="150" t="s">
        <v>178</v>
      </c>
      <c r="AH3" s="155" t="s">
        <v>185</v>
      </c>
      <c r="AI3" s="144" t="s">
        <v>225</v>
      </c>
      <c r="AJ3" s="135" t="s">
        <v>175</v>
      </c>
      <c r="AK3" s="185" t="s">
        <v>227</v>
      </c>
      <c r="AL3" s="144" t="s">
        <v>191</v>
      </c>
      <c r="AM3" s="184" t="s">
        <v>197</v>
      </c>
      <c r="AN3" s="143" t="s">
        <v>176</v>
      </c>
      <c r="AO3" s="143" t="s">
        <v>177</v>
      </c>
    </row>
    <row r="4" spans="1:41" x14ac:dyDescent="0.25">
      <c r="A4" s="134">
        <v>1</v>
      </c>
      <c r="B4" s="42" t="s">
        <v>1</v>
      </c>
      <c r="C4" s="40" t="s">
        <v>1</v>
      </c>
      <c r="D4" s="40" t="s">
        <v>1</v>
      </c>
      <c r="E4" s="40" t="s">
        <v>2</v>
      </c>
      <c r="F4" s="40"/>
      <c r="G4" s="40"/>
      <c r="H4" s="10"/>
      <c r="I4" s="40" t="s">
        <v>3</v>
      </c>
      <c r="J4" s="40" t="s">
        <v>88</v>
      </c>
      <c r="K4" s="17">
        <f>450668-K5-K6-K7</f>
        <v>318538</v>
      </c>
      <c r="L4" s="17">
        <v>313113</v>
      </c>
      <c r="M4" s="18">
        <v>228261</v>
      </c>
      <c r="N4" s="59">
        <f t="shared" ref="N4:N14" si="0">M4/L4</f>
        <v>0.72900518343217946</v>
      </c>
      <c r="O4" s="17">
        <v>-10000</v>
      </c>
      <c r="P4" s="17">
        <v>308034</v>
      </c>
      <c r="Q4" s="17">
        <v>298199</v>
      </c>
      <c r="R4" s="17">
        <v>328200</v>
      </c>
      <c r="S4" s="17">
        <v>298600</v>
      </c>
      <c r="T4" s="17">
        <v>285000</v>
      </c>
      <c r="U4" s="17">
        <v>294024</v>
      </c>
      <c r="V4" s="75">
        <v>298600</v>
      </c>
      <c r="W4" s="17">
        <f>296576+12428</f>
        <v>309004</v>
      </c>
      <c r="X4" s="41">
        <v>316966</v>
      </c>
      <c r="Y4" s="17">
        <v>310000</v>
      </c>
      <c r="Z4" s="17">
        <v>316000</v>
      </c>
      <c r="AA4" s="17">
        <v>316000</v>
      </c>
      <c r="AB4" s="17">
        <v>316000</v>
      </c>
      <c r="AC4" s="17">
        <v>340000</v>
      </c>
      <c r="AD4" s="75">
        <v>340000</v>
      </c>
      <c r="AE4" s="17">
        <v>13000</v>
      </c>
      <c r="AF4" s="41">
        <v>362708</v>
      </c>
      <c r="AG4" s="41">
        <v>353000</v>
      </c>
      <c r="AH4" s="41">
        <v>356569</v>
      </c>
      <c r="AI4" s="41">
        <v>350000</v>
      </c>
      <c r="AJ4" s="41">
        <v>350000</v>
      </c>
      <c r="AK4" s="41">
        <v>350000</v>
      </c>
      <c r="AL4" s="159">
        <v>193974</v>
      </c>
      <c r="AM4" s="163">
        <v>392822</v>
      </c>
      <c r="AN4" s="109">
        <v>392822</v>
      </c>
      <c r="AO4" s="109">
        <v>392822</v>
      </c>
    </row>
    <row r="5" spans="1:41" x14ac:dyDescent="0.25">
      <c r="A5" s="97">
        <v>2</v>
      </c>
      <c r="B5" s="16" t="s">
        <v>1</v>
      </c>
      <c r="C5" s="10" t="s">
        <v>4</v>
      </c>
      <c r="D5" s="10" t="s">
        <v>1</v>
      </c>
      <c r="E5" s="10" t="s">
        <v>5</v>
      </c>
      <c r="F5" s="10"/>
      <c r="G5" s="10"/>
      <c r="H5" s="10"/>
      <c r="I5" s="10" t="s">
        <v>3</v>
      </c>
      <c r="J5" s="10" t="s">
        <v>6</v>
      </c>
      <c r="K5" s="17">
        <v>6000</v>
      </c>
      <c r="L5" s="17">
        <v>6000</v>
      </c>
      <c r="M5" s="18">
        <v>14428</v>
      </c>
      <c r="N5" s="59">
        <f t="shared" si="0"/>
        <v>2.4046666666666665</v>
      </c>
      <c r="O5" s="17">
        <v>9000</v>
      </c>
      <c r="P5" s="17">
        <v>5919</v>
      </c>
      <c r="Q5" s="17">
        <v>19589</v>
      </c>
      <c r="R5" s="17">
        <v>19400</v>
      </c>
      <c r="S5" s="17">
        <v>20500</v>
      </c>
      <c r="T5" s="17">
        <v>20500</v>
      </c>
      <c r="U5" s="17">
        <v>21025</v>
      </c>
      <c r="V5" s="75">
        <v>20500</v>
      </c>
      <c r="W5" s="17">
        <v>21027</v>
      </c>
      <c r="X5" s="17">
        <v>23473</v>
      </c>
      <c r="Y5" s="17">
        <v>23000</v>
      </c>
      <c r="Z5" s="17">
        <v>23000</v>
      </c>
      <c r="AA5" s="17">
        <v>23000</v>
      </c>
      <c r="AB5" s="17">
        <v>23000</v>
      </c>
      <c r="AC5" s="17">
        <v>23000</v>
      </c>
      <c r="AD5" s="75">
        <v>23000</v>
      </c>
      <c r="AE5" s="17"/>
      <c r="AF5" s="17">
        <v>22340</v>
      </c>
      <c r="AG5" s="17">
        <v>23000</v>
      </c>
      <c r="AH5" s="17">
        <v>19541</v>
      </c>
      <c r="AI5" s="17">
        <v>22000</v>
      </c>
      <c r="AJ5" s="17">
        <f>Y5</f>
        <v>23000</v>
      </c>
      <c r="AK5" s="17">
        <v>22000</v>
      </c>
      <c r="AL5" s="25">
        <v>20735</v>
      </c>
      <c r="AM5" s="164">
        <v>22000</v>
      </c>
      <c r="AN5" s="110">
        <v>22000</v>
      </c>
      <c r="AO5" s="110">
        <v>22000</v>
      </c>
    </row>
    <row r="6" spans="1:41" x14ac:dyDescent="0.25">
      <c r="A6" s="97">
        <v>3</v>
      </c>
      <c r="B6" s="16" t="s">
        <v>1</v>
      </c>
      <c r="C6" s="10" t="s">
        <v>4</v>
      </c>
      <c r="D6" s="10" t="s">
        <v>1</v>
      </c>
      <c r="E6" s="10" t="s">
        <v>7</v>
      </c>
      <c r="F6" s="10"/>
      <c r="G6" s="10"/>
      <c r="H6" s="10"/>
      <c r="I6" s="10" t="s">
        <v>3</v>
      </c>
      <c r="J6" s="10" t="s">
        <v>8</v>
      </c>
      <c r="K6" s="17">
        <v>125000</v>
      </c>
      <c r="L6" s="17">
        <v>125000</v>
      </c>
      <c r="M6" s="18">
        <v>84181</v>
      </c>
      <c r="N6" s="59">
        <f t="shared" si="0"/>
        <v>0.67344800000000005</v>
      </c>
      <c r="O6" s="17">
        <v>-25000</v>
      </c>
      <c r="P6" s="17">
        <v>125834</v>
      </c>
      <c r="Q6" s="17">
        <v>127567</v>
      </c>
      <c r="R6" s="17">
        <v>126600</v>
      </c>
      <c r="S6" s="17">
        <v>147690</v>
      </c>
      <c r="T6" s="17">
        <v>147690</v>
      </c>
      <c r="U6" s="17">
        <v>146331</v>
      </c>
      <c r="V6" s="75">
        <v>147690</v>
      </c>
      <c r="W6" s="17">
        <v>146000</v>
      </c>
      <c r="X6" s="17">
        <v>152850</v>
      </c>
      <c r="Y6" s="17">
        <v>150000</v>
      </c>
      <c r="Z6" s="17">
        <v>150000</v>
      </c>
      <c r="AA6" s="17">
        <v>150000</v>
      </c>
      <c r="AB6" s="17">
        <v>150000</v>
      </c>
      <c r="AC6" s="17">
        <v>150000</v>
      </c>
      <c r="AD6" s="75">
        <v>150000</v>
      </c>
      <c r="AE6" s="17"/>
      <c r="AF6" s="17">
        <v>156811</v>
      </c>
      <c r="AG6" s="17">
        <v>150000</v>
      </c>
      <c r="AH6" s="17">
        <v>138032</v>
      </c>
      <c r="AI6" s="17">
        <v>150899</v>
      </c>
      <c r="AJ6" s="17">
        <v>150899</v>
      </c>
      <c r="AK6" s="25">
        <v>170288</v>
      </c>
      <c r="AL6" s="25">
        <v>74660</v>
      </c>
      <c r="AM6" s="164">
        <v>151000</v>
      </c>
      <c r="AN6" s="110">
        <v>151000</v>
      </c>
      <c r="AO6" s="110">
        <v>151000</v>
      </c>
    </row>
    <row r="7" spans="1:41" x14ac:dyDescent="0.25">
      <c r="A7" s="97">
        <v>4</v>
      </c>
      <c r="B7" s="16" t="s">
        <v>1</v>
      </c>
      <c r="C7" s="10" t="s">
        <v>4</v>
      </c>
      <c r="D7" s="10" t="s">
        <v>1</v>
      </c>
      <c r="E7" s="10" t="s">
        <v>2</v>
      </c>
      <c r="F7" s="10"/>
      <c r="G7" s="10"/>
      <c r="H7" s="10"/>
      <c r="I7" s="10" t="s">
        <v>3</v>
      </c>
      <c r="J7" s="10" t="s">
        <v>9</v>
      </c>
      <c r="K7" s="17">
        <v>1130</v>
      </c>
      <c r="L7" s="17">
        <v>1130</v>
      </c>
      <c r="M7" s="18">
        <v>15826</v>
      </c>
      <c r="N7" s="59">
        <f t="shared" si="0"/>
        <v>14.005309734513274</v>
      </c>
      <c r="O7" s="17">
        <v>15000</v>
      </c>
      <c r="P7" s="17">
        <v>1129</v>
      </c>
      <c r="Q7" s="17">
        <v>16783</v>
      </c>
      <c r="R7" s="17">
        <v>16700</v>
      </c>
      <c r="S7" s="17">
        <v>19405</v>
      </c>
      <c r="T7" s="17">
        <v>19405</v>
      </c>
      <c r="U7" s="17">
        <v>20683</v>
      </c>
      <c r="V7" s="75">
        <v>19405</v>
      </c>
      <c r="W7" s="17">
        <v>20600</v>
      </c>
      <c r="X7" s="17">
        <v>21379</v>
      </c>
      <c r="Y7" s="17">
        <v>20000</v>
      </c>
      <c r="Z7" s="17">
        <v>20000</v>
      </c>
      <c r="AA7" s="17">
        <v>20000</v>
      </c>
      <c r="AB7" s="17">
        <v>20512</v>
      </c>
      <c r="AC7" s="17">
        <v>20951</v>
      </c>
      <c r="AD7" s="75">
        <v>20000</v>
      </c>
      <c r="AE7" s="17">
        <v>1000</v>
      </c>
      <c r="AF7" s="17">
        <v>22236</v>
      </c>
      <c r="AG7" s="17">
        <v>21000</v>
      </c>
      <c r="AH7" s="17">
        <v>21816</v>
      </c>
      <c r="AI7" s="17">
        <v>21000</v>
      </c>
      <c r="AJ7" s="17">
        <v>21000</v>
      </c>
      <c r="AK7" s="17">
        <v>21000</v>
      </c>
      <c r="AL7" s="25">
        <v>25955</v>
      </c>
      <c r="AM7" s="164">
        <v>21000</v>
      </c>
      <c r="AN7" s="110">
        <v>21000</v>
      </c>
      <c r="AO7" s="110">
        <v>21000</v>
      </c>
    </row>
    <row r="8" spans="1:41" s="88" customFormat="1" x14ac:dyDescent="0.25">
      <c r="A8" s="97">
        <v>5</v>
      </c>
      <c r="B8" s="84"/>
      <c r="C8" s="19"/>
      <c r="D8" s="19"/>
      <c r="E8" s="19"/>
      <c r="F8" s="19"/>
      <c r="G8" s="19"/>
      <c r="H8" s="19"/>
      <c r="I8" s="19"/>
      <c r="J8" s="117" t="s">
        <v>61</v>
      </c>
      <c r="K8" s="85">
        <f>SUM(K4:K7)</f>
        <v>450668</v>
      </c>
      <c r="L8" s="85">
        <f>SUM(L4:L7)</f>
        <v>445243</v>
      </c>
      <c r="M8" s="86">
        <f>SUM(M4:M7)</f>
        <v>342696</v>
      </c>
      <c r="N8" s="90">
        <f t="shared" si="0"/>
        <v>0.7696830719404909</v>
      </c>
      <c r="O8" s="85">
        <f t="shared" ref="O8:Y8" si="1">SUM(O4:O7)</f>
        <v>-11000</v>
      </c>
      <c r="P8" s="85">
        <f t="shared" si="1"/>
        <v>440916</v>
      </c>
      <c r="Q8" s="85">
        <f>SUM(Q4:Q7)</f>
        <v>462138</v>
      </c>
      <c r="R8" s="85">
        <f t="shared" si="1"/>
        <v>490900</v>
      </c>
      <c r="S8" s="85">
        <f t="shared" si="1"/>
        <v>486195</v>
      </c>
      <c r="T8" s="85">
        <f t="shared" si="1"/>
        <v>472595</v>
      </c>
      <c r="U8" s="85">
        <f t="shared" si="1"/>
        <v>482063</v>
      </c>
      <c r="V8" s="87">
        <f t="shared" si="1"/>
        <v>486195</v>
      </c>
      <c r="W8" s="85">
        <f t="shared" si="1"/>
        <v>496631</v>
      </c>
      <c r="X8" s="85">
        <f t="shared" si="1"/>
        <v>514668</v>
      </c>
      <c r="Y8" s="85">
        <f t="shared" si="1"/>
        <v>503000</v>
      </c>
      <c r="Z8" s="85">
        <f t="shared" ref="Z8:AI8" si="2">SUM(Z4:Z7)</f>
        <v>509000</v>
      </c>
      <c r="AA8" s="85">
        <f t="shared" si="2"/>
        <v>509000</v>
      </c>
      <c r="AB8" s="85">
        <f t="shared" si="2"/>
        <v>509512</v>
      </c>
      <c r="AC8" s="85">
        <f t="shared" si="2"/>
        <v>533951</v>
      </c>
      <c r="AD8" s="87">
        <f t="shared" si="2"/>
        <v>533000</v>
      </c>
      <c r="AE8" s="87">
        <f t="shared" si="2"/>
        <v>14000</v>
      </c>
      <c r="AF8" s="85">
        <f t="shared" si="2"/>
        <v>564095</v>
      </c>
      <c r="AG8" s="85">
        <f t="shared" si="2"/>
        <v>547000</v>
      </c>
      <c r="AH8" s="85">
        <f t="shared" si="2"/>
        <v>535958</v>
      </c>
      <c r="AI8" s="85">
        <f t="shared" si="2"/>
        <v>543899</v>
      </c>
      <c r="AJ8" s="85">
        <f t="shared" ref="AJ8:AO8" si="3">SUM(AJ4:AJ7)</f>
        <v>544899</v>
      </c>
      <c r="AK8" s="85">
        <f t="shared" si="3"/>
        <v>563288</v>
      </c>
      <c r="AL8" s="160">
        <f t="shared" si="3"/>
        <v>315324</v>
      </c>
      <c r="AM8" s="165">
        <f t="shared" si="3"/>
        <v>586822</v>
      </c>
      <c r="AN8" s="186">
        <f t="shared" si="3"/>
        <v>586822</v>
      </c>
      <c r="AO8" s="186">
        <f t="shared" si="3"/>
        <v>586822</v>
      </c>
    </row>
    <row r="9" spans="1:41" x14ac:dyDescent="0.25">
      <c r="A9" s="97">
        <v>6</v>
      </c>
      <c r="B9" s="16" t="s">
        <v>1</v>
      </c>
      <c r="C9" s="10" t="s">
        <v>10</v>
      </c>
      <c r="D9" s="10" t="s">
        <v>10</v>
      </c>
      <c r="E9" s="10" t="s">
        <v>5</v>
      </c>
      <c r="F9" s="10"/>
      <c r="G9" s="10"/>
      <c r="H9" s="10"/>
      <c r="I9" s="10" t="s">
        <v>3</v>
      </c>
      <c r="J9" s="10" t="s">
        <v>11</v>
      </c>
      <c r="K9" s="17">
        <v>2000</v>
      </c>
      <c r="L9" s="17">
        <v>2000</v>
      </c>
      <c r="M9" s="18">
        <v>1976.84</v>
      </c>
      <c r="N9" s="59">
        <f t="shared" si="0"/>
        <v>0.98841999999999997</v>
      </c>
      <c r="O9" s="17"/>
      <c r="P9" s="17">
        <v>2378.2399999999998</v>
      </c>
      <c r="Q9" s="17">
        <v>1976.67</v>
      </c>
      <c r="R9" s="17">
        <v>2560</v>
      </c>
      <c r="S9" s="17">
        <v>2627.3</v>
      </c>
      <c r="T9" s="17">
        <v>2644</v>
      </c>
      <c r="U9" s="17">
        <v>2644.9</v>
      </c>
      <c r="V9" s="75">
        <v>2560</v>
      </c>
      <c r="W9" s="17">
        <v>2600</v>
      </c>
      <c r="X9" s="17">
        <v>2673.69</v>
      </c>
      <c r="Y9" s="17">
        <v>2600</v>
      </c>
      <c r="Z9" s="17">
        <v>2600</v>
      </c>
      <c r="AA9" s="17">
        <v>2600</v>
      </c>
      <c r="AB9" s="17">
        <v>2600</v>
      </c>
      <c r="AC9" s="17">
        <v>2600</v>
      </c>
      <c r="AD9" s="75">
        <f>W9</f>
        <v>2600</v>
      </c>
      <c r="AE9" s="17"/>
      <c r="AF9" s="17">
        <v>2600.69</v>
      </c>
      <c r="AG9" s="17">
        <v>2600</v>
      </c>
      <c r="AH9" s="17">
        <v>2534.88</v>
      </c>
      <c r="AI9" s="17">
        <v>2600</v>
      </c>
      <c r="AJ9" s="17">
        <f>Y9</f>
        <v>2600</v>
      </c>
      <c r="AK9" s="17">
        <v>2600</v>
      </c>
      <c r="AL9" s="25">
        <v>2492.04</v>
      </c>
      <c r="AM9" s="164">
        <f>Z9</f>
        <v>2600</v>
      </c>
      <c r="AN9" s="110">
        <f>AA9</f>
        <v>2600</v>
      </c>
      <c r="AO9" s="110">
        <f>AB9</f>
        <v>2600</v>
      </c>
    </row>
    <row r="10" spans="1:41" x14ac:dyDescent="0.25">
      <c r="A10" s="97">
        <v>7</v>
      </c>
      <c r="B10" s="16" t="s">
        <v>1</v>
      </c>
      <c r="C10" s="10" t="s">
        <v>10</v>
      </c>
      <c r="D10" s="10" t="s">
        <v>10</v>
      </c>
      <c r="E10" s="91" t="s">
        <v>19</v>
      </c>
      <c r="F10" s="10"/>
      <c r="G10" s="10"/>
      <c r="H10" s="10"/>
      <c r="I10" s="10" t="s">
        <v>3</v>
      </c>
      <c r="J10" s="10" t="s">
        <v>165</v>
      </c>
      <c r="K10" s="17"/>
      <c r="L10" s="17"/>
      <c r="M10" s="18"/>
      <c r="N10" s="59"/>
      <c r="O10" s="17"/>
      <c r="P10" s="17"/>
      <c r="Q10" s="17"/>
      <c r="R10" s="17"/>
      <c r="S10" s="17"/>
      <c r="T10" s="17"/>
      <c r="U10" s="17"/>
      <c r="V10" s="75"/>
      <c r="W10" s="17"/>
      <c r="X10" s="17"/>
      <c r="Y10" s="17"/>
      <c r="Z10" s="17"/>
      <c r="AA10" s="17"/>
      <c r="AB10" s="17"/>
      <c r="AC10" s="17"/>
      <c r="AD10" s="75"/>
      <c r="AE10" s="17"/>
      <c r="AF10" s="17"/>
      <c r="AG10" s="17"/>
      <c r="AH10" s="17">
        <v>66.66</v>
      </c>
      <c r="AI10" s="17"/>
      <c r="AJ10" s="17"/>
      <c r="AK10" s="17"/>
      <c r="AL10" s="25">
        <v>0</v>
      </c>
      <c r="AM10" s="164">
        <v>0</v>
      </c>
      <c r="AN10" s="110">
        <v>0</v>
      </c>
      <c r="AO10" s="110">
        <v>0</v>
      </c>
    </row>
    <row r="11" spans="1:41" x14ac:dyDescent="0.25">
      <c r="A11" s="97">
        <v>8</v>
      </c>
      <c r="B11" s="16" t="s">
        <v>1</v>
      </c>
      <c r="C11" s="10" t="s">
        <v>10</v>
      </c>
      <c r="D11" s="10" t="s">
        <v>10</v>
      </c>
      <c r="E11" s="10" t="s">
        <v>12</v>
      </c>
      <c r="F11" s="10"/>
      <c r="G11" s="10"/>
      <c r="H11" s="10"/>
      <c r="I11" s="10" t="s">
        <v>3</v>
      </c>
      <c r="J11" s="10" t="s">
        <v>13</v>
      </c>
      <c r="K11" s="17">
        <v>3000</v>
      </c>
      <c r="L11" s="17">
        <v>3000</v>
      </c>
      <c r="M11" s="18">
        <v>1065.78</v>
      </c>
      <c r="N11" s="59">
        <f t="shared" si="0"/>
        <v>0.35525999999999996</v>
      </c>
      <c r="O11" s="17">
        <v>-1600</v>
      </c>
      <c r="P11" s="17">
        <v>7283.73</v>
      </c>
      <c r="Q11" s="17">
        <v>4872.38</v>
      </c>
      <c r="R11" s="17">
        <v>7800</v>
      </c>
      <c r="S11" s="17">
        <v>24369.8</v>
      </c>
      <c r="T11" s="17">
        <v>700</v>
      </c>
      <c r="U11" s="17">
        <v>1355.2</v>
      </c>
      <c r="V11" s="75">
        <v>3000</v>
      </c>
      <c r="W11" s="17">
        <v>1000</v>
      </c>
      <c r="X11" s="17">
        <v>7952.6</v>
      </c>
      <c r="Y11" s="17">
        <v>2000</v>
      </c>
      <c r="Z11" s="17">
        <v>2000</v>
      </c>
      <c r="AA11" s="17">
        <v>2000</v>
      </c>
      <c r="AB11" s="17">
        <v>4626</v>
      </c>
      <c r="AC11" s="17">
        <v>4944</v>
      </c>
      <c r="AD11" s="75">
        <v>4000</v>
      </c>
      <c r="AE11" s="17">
        <v>385</v>
      </c>
      <c r="AF11" s="17">
        <v>4884.1000000000004</v>
      </c>
      <c r="AG11" s="17">
        <v>4385</v>
      </c>
      <c r="AH11" s="17">
        <v>6176</v>
      </c>
      <c r="AI11" s="17">
        <v>4000</v>
      </c>
      <c r="AJ11" s="17">
        <v>4000</v>
      </c>
      <c r="AK11" s="17">
        <v>4000</v>
      </c>
      <c r="AL11" s="25">
        <v>364.4</v>
      </c>
      <c r="AM11" s="164">
        <v>4000</v>
      </c>
      <c r="AN11" s="110">
        <v>4000</v>
      </c>
      <c r="AO11" s="110">
        <v>4000</v>
      </c>
    </row>
    <row r="12" spans="1:41" x14ac:dyDescent="0.25">
      <c r="A12" s="97">
        <v>9</v>
      </c>
      <c r="B12" s="16" t="s">
        <v>1</v>
      </c>
      <c r="C12" s="10" t="s">
        <v>10</v>
      </c>
      <c r="D12" s="10" t="s">
        <v>10</v>
      </c>
      <c r="E12" s="10" t="s">
        <v>14</v>
      </c>
      <c r="F12" s="10"/>
      <c r="G12" s="10"/>
      <c r="H12" s="10"/>
      <c r="I12" s="10" t="s">
        <v>3</v>
      </c>
      <c r="J12" s="10" t="s">
        <v>15</v>
      </c>
      <c r="K12" s="17">
        <v>6000</v>
      </c>
      <c r="L12" s="17">
        <v>6000</v>
      </c>
      <c r="M12" s="18">
        <v>4200</v>
      </c>
      <c r="N12" s="59">
        <f t="shared" si="0"/>
        <v>0.7</v>
      </c>
      <c r="O12" s="17">
        <v>-1000</v>
      </c>
      <c r="P12" s="17">
        <v>6604.02</v>
      </c>
      <c r="Q12" s="17">
        <v>6728</v>
      </c>
      <c r="R12" s="17">
        <v>6000</v>
      </c>
      <c r="S12" s="17">
        <v>6673</v>
      </c>
      <c r="T12" s="17">
        <v>6500</v>
      </c>
      <c r="U12" s="17">
        <v>7146</v>
      </c>
      <c r="V12" s="75">
        <v>6500</v>
      </c>
      <c r="W12" s="17">
        <v>6500</v>
      </c>
      <c r="X12" s="17">
        <v>7354</v>
      </c>
      <c r="Y12" s="17">
        <v>7100</v>
      </c>
      <c r="Z12" s="17">
        <v>7100</v>
      </c>
      <c r="AA12" s="17">
        <v>7100</v>
      </c>
      <c r="AB12" s="17">
        <v>7100</v>
      </c>
      <c r="AC12" s="17">
        <v>7100</v>
      </c>
      <c r="AD12" s="75">
        <v>7000</v>
      </c>
      <c r="AE12" s="17"/>
      <c r="AF12" s="17">
        <v>8122</v>
      </c>
      <c r="AG12" s="17">
        <v>7000</v>
      </c>
      <c r="AH12" s="17">
        <v>8178</v>
      </c>
      <c r="AI12" s="17">
        <v>7000</v>
      </c>
      <c r="AJ12" s="17">
        <v>7000</v>
      </c>
      <c r="AK12" s="17">
        <v>7000</v>
      </c>
      <c r="AL12" s="25">
        <v>6921</v>
      </c>
      <c r="AM12" s="164">
        <v>7000</v>
      </c>
      <c r="AN12" s="110">
        <v>7000</v>
      </c>
      <c r="AO12" s="110">
        <v>7000</v>
      </c>
    </row>
    <row r="13" spans="1:41" x14ac:dyDescent="0.25">
      <c r="A13" s="97"/>
      <c r="B13" s="16" t="s">
        <v>1</v>
      </c>
      <c r="C13" s="10" t="s">
        <v>10</v>
      </c>
      <c r="D13" s="10" t="s">
        <v>10</v>
      </c>
      <c r="E13" s="91" t="s">
        <v>198</v>
      </c>
      <c r="F13" s="9">
        <v>80</v>
      </c>
      <c r="G13" s="10"/>
      <c r="H13" s="10"/>
      <c r="I13" s="10" t="s">
        <v>3</v>
      </c>
      <c r="J13" s="10" t="s">
        <v>199</v>
      </c>
      <c r="K13" s="17"/>
      <c r="L13" s="17"/>
      <c r="M13" s="18"/>
      <c r="N13" s="59"/>
      <c r="O13" s="17"/>
      <c r="P13" s="17"/>
      <c r="Q13" s="17"/>
      <c r="R13" s="17"/>
      <c r="S13" s="17"/>
      <c r="T13" s="17"/>
      <c r="U13" s="17"/>
      <c r="V13" s="75"/>
      <c r="W13" s="17"/>
      <c r="X13" s="17"/>
      <c r="Y13" s="17"/>
      <c r="Z13" s="17"/>
      <c r="AA13" s="17"/>
      <c r="AB13" s="17"/>
      <c r="AC13" s="17"/>
      <c r="AD13" s="75"/>
      <c r="AE13" s="17"/>
      <c r="AF13" s="17"/>
      <c r="AG13" s="17"/>
      <c r="AH13" s="17"/>
      <c r="AI13" s="17">
        <v>0</v>
      </c>
      <c r="AJ13" s="17"/>
      <c r="AK13" s="17">
        <v>0</v>
      </c>
      <c r="AL13" s="25"/>
      <c r="AM13" s="164">
        <v>0</v>
      </c>
      <c r="AN13" s="110">
        <v>0</v>
      </c>
      <c r="AO13" s="110">
        <v>0</v>
      </c>
    </row>
    <row r="14" spans="1:41" x14ac:dyDescent="0.25">
      <c r="A14" s="100">
        <v>10</v>
      </c>
      <c r="B14" s="20" t="s">
        <v>1</v>
      </c>
      <c r="C14" s="21"/>
      <c r="D14" s="21"/>
      <c r="E14" s="21"/>
      <c r="F14" s="21"/>
      <c r="G14" s="21"/>
      <c r="H14" s="21"/>
      <c r="I14" s="21"/>
      <c r="J14" s="3" t="s">
        <v>60</v>
      </c>
      <c r="K14" s="22">
        <f>SUM(K8:K12)</f>
        <v>461668</v>
      </c>
      <c r="L14" s="22">
        <f>SUM(L8:L12)</f>
        <v>456243</v>
      </c>
      <c r="M14" s="60">
        <f>SUM(M8:M12)</f>
        <v>349938.62000000005</v>
      </c>
      <c r="N14" s="66">
        <f t="shared" si="0"/>
        <v>0.76700052384365358</v>
      </c>
      <c r="O14" s="22">
        <f t="shared" ref="O14:Y14" si="4">SUM(O8:O12)</f>
        <v>-13600</v>
      </c>
      <c r="P14" s="22">
        <f t="shared" si="4"/>
        <v>457181.99</v>
      </c>
      <c r="Q14" s="22">
        <f>SUM(Q8:Q12)</f>
        <v>475715.05</v>
      </c>
      <c r="R14" s="22">
        <f t="shared" si="4"/>
        <v>507260</v>
      </c>
      <c r="S14" s="22">
        <f>SUM(S8:S12)</f>
        <v>519865.1</v>
      </c>
      <c r="T14" s="22">
        <f t="shared" si="4"/>
        <v>482439</v>
      </c>
      <c r="U14" s="22">
        <f t="shared" si="4"/>
        <v>493209.10000000003</v>
      </c>
      <c r="V14" s="76">
        <f t="shared" si="4"/>
        <v>498255</v>
      </c>
      <c r="W14" s="22">
        <f>SUM(W8:W12)</f>
        <v>506731</v>
      </c>
      <c r="X14" s="22">
        <f t="shared" si="4"/>
        <v>532648.29</v>
      </c>
      <c r="Y14" s="22">
        <f t="shared" si="4"/>
        <v>514700</v>
      </c>
      <c r="Z14" s="22">
        <f t="shared" ref="Z14:AI14" si="5">SUM(Z8:Z12)</f>
        <v>520700</v>
      </c>
      <c r="AA14" s="22">
        <f t="shared" si="5"/>
        <v>520700</v>
      </c>
      <c r="AB14" s="22">
        <f t="shared" si="5"/>
        <v>523838</v>
      </c>
      <c r="AC14" s="22">
        <f t="shared" si="5"/>
        <v>548595</v>
      </c>
      <c r="AD14" s="76">
        <f t="shared" si="5"/>
        <v>546600</v>
      </c>
      <c r="AE14" s="76">
        <f t="shared" si="5"/>
        <v>14385</v>
      </c>
      <c r="AF14" s="22">
        <f t="shared" si="5"/>
        <v>579701.78999999992</v>
      </c>
      <c r="AG14" s="22">
        <f t="shared" si="5"/>
        <v>560985</v>
      </c>
      <c r="AH14" s="22">
        <f t="shared" si="5"/>
        <v>552913.54</v>
      </c>
      <c r="AI14" s="22">
        <f t="shared" si="5"/>
        <v>557499</v>
      </c>
      <c r="AJ14" s="22">
        <f t="shared" ref="AJ14:AO14" si="6">SUM(AJ8:AJ12)</f>
        <v>558499</v>
      </c>
      <c r="AK14" s="22">
        <f>SUM(AK8:AK13)</f>
        <v>576888</v>
      </c>
      <c r="AL14" s="22">
        <f t="shared" si="6"/>
        <v>325101.44</v>
      </c>
      <c r="AM14" s="22">
        <f t="shared" si="6"/>
        <v>600422</v>
      </c>
      <c r="AN14" s="22">
        <f t="shared" si="6"/>
        <v>600422</v>
      </c>
      <c r="AO14" s="22">
        <f t="shared" si="6"/>
        <v>600422</v>
      </c>
    </row>
    <row r="15" spans="1:41" s="24" customFormat="1" x14ac:dyDescent="0.25">
      <c r="A15" s="99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8"/>
      <c r="AH15" s="146"/>
    </row>
    <row r="16" spans="1:41" x14ac:dyDescent="0.25">
      <c r="A16" s="97">
        <v>11</v>
      </c>
      <c r="B16" s="16" t="s">
        <v>4</v>
      </c>
      <c r="C16" s="10" t="s">
        <v>1</v>
      </c>
      <c r="D16" s="10" t="s">
        <v>4</v>
      </c>
      <c r="E16" s="10" t="s">
        <v>7</v>
      </c>
      <c r="F16" s="9"/>
      <c r="G16" s="10"/>
      <c r="H16" s="10"/>
      <c r="I16" s="10" t="s">
        <v>3</v>
      </c>
      <c r="J16" s="10" t="s">
        <v>16</v>
      </c>
      <c r="K16" s="17">
        <v>3000</v>
      </c>
      <c r="L16" s="17">
        <v>5500</v>
      </c>
      <c r="M16" s="18">
        <v>6221.04</v>
      </c>
      <c r="N16" s="59">
        <f t="shared" ref="N16:N23" si="7">M16/L16</f>
        <v>1.1310981818181818</v>
      </c>
      <c r="O16" s="17">
        <v>2000</v>
      </c>
      <c r="P16" s="17">
        <v>3780.35</v>
      </c>
      <c r="Q16" s="17">
        <v>7320.54</v>
      </c>
      <c r="R16" s="17">
        <v>3500</v>
      </c>
      <c r="S16" s="17">
        <v>10985.8</v>
      </c>
      <c r="T16" s="17">
        <f>5300+300</f>
        <v>5600</v>
      </c>
      <c r="U16" s="17">
        <v>6750.43</v>
      </c>
      <c r="V16" s="75">
        <v>7000</v>
      </c>
      <c r="W16" s="17">
        <v>3500</v>
      </c>
      <c r="X16" s="17">
        <v>6839.09</v>
      </c>
      <c r="Y16" s="17">
        <v>6000</v>
      </c>
      <c r="Z16" s="17">
        <v>6000</v>
      </c>
      <c r="AA16" s="17">
        <v>6000</v>
      </c>
      <c r="AB16" s="17">
        <v>6000</v>
      </c>
      <c r="AC16" s="17">
        <v>6000</v>
      </c>
      <c r="AD16" s="75">
        <v>6000</v>
      </c>
      <c r="AE16" s="75"/>
      <c r="AF16" s="17">
        <v>6150.44</v>
      </c>
      <c r="AG16" s="17">
        <v>6000</v>
      </c>
      <c r="AH16" s="17">
        <v>4062</v>
      </c>
      <c r="AI16" s="17">
        <v>6000</v>
      </c>
      <c r="AJ16" s="17">
        <f>Y16</f>
        <v>6000</v>
      </c>
      <c r="AK16" s="17">
        <v>6000</v>
      </c>
      <c r="AL16" s="25">
        <v>2151.92</v>
      </c>
      <c r="AM16" s="164">
        <f>Z16</f>
        <v>6000</v>
      </c>
      <c r="AN16" s="17">
        <v>6000</v>
      </c>
      <c r="AO16" s="17">
        <v>6000</v>
      </c>
    </row>
    <row r="17" spans="1:41" ht="15.75" customHeight="1" x14ac:dyDescent="0.25">
      <c r="A17" s="97">
        <v>12</v>
      </c>
      <c r="B17" s="16" t="s">
        <v>4</v>
      </c>
      <c r="C17" s="10" t="s">
        <v>1</v>
      </c>
      <c r="D17" s="10" t="s">
        <v>4</v>
      </c>
      <c r="E17" s="10" t="s">
        <v>7</v>
      </c>
      <c r="F17" s="9" t="s">
        <v>17</v>
      </c>
      <c r="G17" s="10"/>
      <c r="H17" s="10"/>
      <c r="I17" s="10" t="s">
        <v>3</v>
      </c>
      <c r="J17" s="10" t="s">
        <v>18</v>
      </c>
      <c r="K17" s="17">
        <v>1400</v>
      </c>
      <c r="L17" s="17">
        <v>1400</v>
      </c>
      <c r="M17" s="18">
        <v>778.36</v>
      </c>
      <c r="N17" s="59">
        <f t="shared" si="7"/>
        <v>0.55597142857142856</v>
      </c>
      <c r="O17" s="17">
        <v>-600</v>
      </c>
      <c r="P17" s="17">
        <v>2562.5</v>
      </c>
      <c r="Q17" s="17">
        <v>789.45</v>
      </c>
      <c r="R17" s="17">
        <v>0</v>
      </c>
      <c r="S17" s="17">
        <v>887.66</v>
      </c>
      <c r="T17" s="17">
        <v>30</v>
      </c>
      <c r="U17" s="17">
        <v>16.690000000000001</v>
      </c>
      <c r="V17" s="75">
        <v>30</v>
      </c>
      <c r="W17" s="17">
        <v>20</v>
      </c>
      <c r="X17" s="17">
        <v>18.82</v>
      </c>
      <c r="Y17" s="17">
        <v>15</v>
      </c>
      <c r="Z17" s="17">
        <v>15</v>
      </c>
      <c r="AA17" s="17">
        <v>15</v>
      </c>
      <c r="AB17" s="17">
        <v>28</v>
      </c>
      <c r="AC17" s="17">
        <v>28</v>
      </c>
      <c r="AD17" s="75">
        <v>15</v>
      </c>
      <c r="AE17" s="75"/>
      <c r="AF17" s="17">
        <v>30.15</v>
      </c>
      <c r="AG17" s="17">
        <v>15</v>
      </c>
      <c r="AH17" s="17">
        <v>20.9</v>
      </c>
      <c r="AI17" s="17">
        <v>15</v>
      </c>
      <c r="AJ17" s="17">
        <f>Y17</f>
        <v>15</v>
      </c>
      <c r="AK17" s="17">
        <v>48.72</v>
      </c>
      <c r="AL17" s="25">
        <v>13.75</v>
      </c>
      <c r="AM17" s="164">
        <f>Z17</f>
        <v>15</v>
      </c>
      <c r="AN17" s="17">
        <v>15</v>
      </c>
      <c r="AO17" s="17">
        <v>15</v>
      </c>
    </row>
    <row r="18" spans="1:41" x14ac:dyDescent="0.25">
      <c r="A18" s="97">
        <v>13</v>
      </c>
      <c r="B18" s="16" t="s">
        <v>4</v>
      </c>
      <c r="C18" s="10" t="s">
        <v>1</v>
      </c>
      <c r="D18" s="10" t="s">
        <v>4</v>
      </c>
      <c r="E18" s="10" t="s">
        <v>7</v>
      </c>
      <c r="F18" s="9">
        <v>220</v>
      </c>
      <c r="G18" s="10"/>
      <c r="H18" s="10"/>
      <c r="I18" s="10" t="s">
        <v>3</v>
      </c>
      <c r="J18" s="10" t="s">
        <v>200</v>
      </c>
      <c r="K18" s="17"/>
      <c r="L18" s="17"/>
      <c r="M18" s="18"/>
      <c r="N18" s="59"/>
      <c r="O18" s="17"/>
      <c r="P18" s="17"/>
      <c r="Q18" s="17">
        <v>400</v>
      </c>
      <c r="R18" s="17"/>
      <c r="S18" s="17"/>
      <c r="T18" s="17"/>
      <c r="U18" s="17">
        <v>800</v>
      </c>
      <c r="V18" s="75"/>
      <c r="W18" s="17"/>
      <c r="X18" s="17"/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75">
        <v>0</v>
      </c>
      <c r="AE18" s="75"/>
      <c r="AF18" s="17"/>
      <c r="AG18" s="17"/>
      <c r="AH18" s="17"/>
      <c r="AI18" s="17"/>
      <c r="AJ18" s="17"/>
      <c r="AK18" s="17"/>
      <c r="AL18" s="25"/>
      <c r="AM18" s="164">
        <v>0</v>
      </c>
      <c r="AN18" s="17"/>
      <c r="AO18" s="17"/>
    </row>
    <row r="19" spans="1:41" x14ac:dyDescent="0.25">
      <c r="A19" s="97">
        <v>14</v>
      </c>
      <c r="B19" s="16" t="s">
        <v>4</v>
      </c>
      <c r="C19" s="10" t="s">
        <v>1</v>
      </c>
      <c r="D19" s="10" t="s">
        <v>4</v>
      </c>
      <c r="E19" s="10" t="s">
        <v>2</v>
      </c>
      <c r="F19" s="9"/>
      <c r="G19" s="10"/>
      <c r="H19" s="10"/>
      <c r="I19" s="10" t="s">
        <v>3</v>
      </c>
      <c r="J19" s="10" t="s">
        <v>172</v>
      </c>
      <c r="K19" s="17">
        <v>0</v>
      </c>
      <c r="L19" s="17"/>
      <c r="M19" s="18"/>
      <c r="N19" s="59" t="e">
        <f t="shared" si="7"/>
        <v>#DIV/0!</v>
      </c>
      <c r="O19" s="17"/>
      <c r="P19" s="17">
        <v>247</v>
      </c>
      <c r="Q19" s="17"/>
      <c r="R19" s="17">
        <v>0</v>
      </c>
      <c r="S19" s="17"/>
      <c r="T19" s="17"/>
      <c r="U19" s="17"/>
      <c r="V19" s="75">
        <v>0</v>
      </c>
      <c r="W19" s="17">
        <v>0</v>
      </c>
      <c r="X19" s="17">
        <v>573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75">
        <f>W19</f>
        <v>0</v>
      </c>
      <c r="AE19" s="75"/>
      <c r="AF19" s="17"/>
      <c r="AG19" s="17"/>
      <c r="AH19" s="17"/>
      <c r="AI19" s="17"/>
      <c r="AJ19" s="17"/>
      <c r="AK19" s="17"/>
      <c r="AL19" s="25"/>
      <c r="AM19" s="164">
        <v>0</v>
      </c>
      <c r="AN19" s="17"/>
      <c r="AO19" s="17"/>
    </row>
    <row r="20" spans="1:41" x14ac:dyDescent="0.25">
      <c r="A20" s="97">
        <v>15</v>
      </c>
      <c r="B20" s="16" t="s">
        <v>4</v>
      </c>
      <c r="C20" s="10" t="s">
        <v>1</v>
      </c>
      <c r="D20" s="10" t="s">
        <v>4</v>
      </c>
      <c r="E20" s="10" t="s">
        <v>2</v>
      </c>
      <c r="F20" s="9" t="s">
        <v>1</v>
      </c>
      <c r="G20" s="10"/>
      <c r="H20" s="10"/>
      <c r="I20" s="10" t="s">
        <v>3</v>
      </c>
      <c r="J20" s="10" t="s">
        <v>149</v>
      </c>
      <c r="K20" s="17">
        <v>2800</v>
      </c>
      <c r="L20" s="17">
        <v>2800</v>
      </c>
      <c r="M20" s="18">
        <v>2692.5</v>
      </c>
      <c r="N20" s="59">
        <f t="shared" si="7"/>
        <v>0.96160714285714288</v>
      </c>
      <c r="O20" s="17"/>
      <c r="P20" s="17">
        <v>4700</v>
      </c>
      <c r="Q20" s="17">
        <v>3442.5</v>
      </c>
      <c r="R20" s="17">
        <v>2300</v>
      </c>
      <c r="S20" s="17">
        <v>4314</v>
      </c>
      <c r="T20" s="17">
        <v>2300</v>
      </c>
      <c r="U20" s="17">
        <v>2423</v>
      </c>
      <c r="V20" s="75">
        <v>2300</v>
      </c>
      <c r="W20" s="17">
        <v>2300</v>
      </c>
      <c r="X20" s="17">
        <v>1783</v>
      </c>
      <c r="Y20" s="17">
        <v>1700</v>
      </c>
      <c r="Z20" s="17">
        <v>1700</v>
      </c>
      <c r="AA20" s="17">
        <v>1700</v>
      </c>
      <c r="AB20" s="17">
        <v>1763</v>
      </c>
      <c r="AC20" s="17">
        <v>2418</v>
      </c>
      <c r="AD20" s="75">
        <v>1700</v>
      </c>
      <c r="AE20" s="75"/>
      <c r="AF20" s="17">
        <v>2618</v>
      </c>
      <c r="AG20" s="17">
        <v>1700</v>
      </c>
      <c r="AH20" s="17">
        <v>2508</v>
      </c>
      <c r="AI20" s="17">
        <v>1000</v>
      </c>
      <c r="AJ20" s="17">
        <v>1000</v>
      </c>
      <c r="AK20" s="17">
        <v>2213</v>
      </c>
      <c r="AL20" s="25">
        <v>1024</v>
      </c>
      <c r="AM20" s="164">
        <v>1000</v>
      </c>
      <c r="AN20" s="17">
        <v>1000</v>
      </c>
      <c r="AO20" s="17">
        <v>1000</v>
      </c>
    </row>
    <row r="21" spans="1:41" x14ac:dyDescent="0.25">
      <c r="A21" s="97">
        <v>16</v>
      </c>
      <c r="B21" s="16" t="s">
        <v>4</v>
      </c>
      <c r="C21" s="10" t="s">
        <v>1</v>
      </c>
      <c r="D21" s="10" t="s">
        <v>4</v>
      </c>
      <c r="E21" s="10" t="s">
        <v>2</v>
      </c>
      <c r="F21" s="9" t="s">
        <v>4</v>
      </c>
      <c r="G21" s="10"/>
      <c r="H21" s="10"/>
      <c r="I21" s="10" t="s">
        <v>3</v>
      </c>
      <c r="J21" s="10" t="s">
        <v>201</v>
      </c>
      <c r="K21" s="17">
        <v>1200</v>
      </c>
      <c r="L21" s="17">
        <v>1200</v>
      </c>
      <c r="M21" s="18">
        <v>1360</v>
      </c>
      <c r="N21" s="59">
        <f t="shared" si="7"/>
        <v>1.1333333333333333</v>
      </c>
      <c r="O21" s="17">
        <v>200</v>
      </c>
      <c r="P21" s="17">
        <v>135</v>
      </c>
      <c r="Q21" s="17">
        <v>1270</v>
      </c>
      <c r="R21" s="17">
        <v>1300</v>
      </c>
      <c r="S21" s="17">
        <v>1420</v>
      </c>
      <c r="T21" s="17">
        <v>800</v>
      </c>
      <c r="U21" s="17">
        <v>980</v>
      </c>
      <c r="V21" s="75">
        <v>1400</v>
      </c>
      <c r="W21" s="17">
        <v>1000</v>
      </c>
      <c r="X21" s="17">
        <v>1140</v>
      </c>
      <c r="Y21" s="17">
        <v>1000</v>
      </c>
      <c r="Z21" s="17">
        <v>1000</v>
      </c>
      <c r="AA21" s="17">
        <v>1000</v>
      </c>
      <c r="AB21" s="17">
        <v>1000</v>
      </c>
      <c r="AC21" s="17">
        <v>1000</v>
      </c>
      <c r="AD21" s="75">
        <v>500</v>
      </c>
      <c r="AE21" s="75"/>
      <c r="AF21" s="17">
        <v>420</v>
      </c>
      <c r="AG21" s="17">
        <v>500</v>
      </c>
      <c r="AH21" s="17">
        <v>21</v>
      </c>
      <c r="AI21" s="17">
        <v>100</v>
      </c>
      <c r="AJ21" s="17">
        <v>100</v>
      </c>
      <c r="AK21" s="17">
        <v>100</v>
      </c>
      <c r="AL21" s="25">
        <v>60</v>
      </c>
      <c r="AM21" s="164">
        <v>100</v>
      </c>
      <c r="AN21" s="17">
        <v>100</v>
      </c>
      <c r="AO21" s="17">
        <v>100</v>
      </c>
    </row>
    <row r="22" spans="1:41" x14ac:dyDescent="0.25">
      <c r="A22" s="142">
        <v>17</v>
      </c>
      <c r="B22" s="26" t="s">
        <v>4</v>
      </c>
      <c r="C22" s="27" t="s">
        <v>1</v>
      </c>
      <c r="D22" s="27"/>
      <c r="E22" s="27"/>
      <c r="F22" s="167"/>
      <c r="G22" s="27"/>
      <c r="H22" s="27"/>
      <c r="I22" s="27"/>
      <c r="J22" s="2" t="s">
        <v>62</v>
      </c>
      <c r="K22" s="28">
        <f>SUM(K16:K21)</f>
        <v>8400</v>
      </c>
      <c r="L22" s="28">
        <f>SUM(L16:L21)</f>
        <v>10900</v>
      </c>
      <c r="M22" s="61">
        <f>SUM(M16:M21)</f>
        <v>11051.9</v>
      </c>
      <c r="N22" s="67">
        <f t="shared" si="7"/>
        <v>1.0139357798165138</v>
      </c>
      <c r="O22" s="28">
        <f t="shared" ref="O22:AO22" si="8">SUM(O16:O21)</f>
        <v>1600</v>
      </c>
      <c r="P22" s="28">
        <f t="shared" si="8"/>
        <v>11424.85</v>
      </c>
      <c r="Q22" s="28">
        <f t="shared" si="8"/>
        <v>13222.49</v>
      </c>
      <c r="R22" s="28">
        <f t="shared" si="8"/>
        <v>7100</v>
      </c>
      <c r="S22" s="28">
        <f t="shared" si="8"/>
        <v>17607.46</v>
      </c>
      <c r="T22" s="28">
        <f t="shared" si="8"/>
        <v>8730</v>
      </c>
      <c r="U22" s="28">
        <f t="shared" si="8"/>
        <v>10970.119999999999</v>
      </c>
      <c r="V22" s="77">
        <f t="shared" si="8"/>
        <v>10730</v>
      </c>
      <c r="W22" s="28">
        <f t="shared" si="8"/>
        <v>6820</v>
      </c>
      <c r="X22" s="28">
        <f t="shared" si="8"/>
        <v>10353.91</v>
      </c>
      <c r="Y22" s="28">
        <f t="shared" si="8"/>
        <v>8715</v>
      </c>
      <c r="Z22" s="28">
        <f t="shared" si="8"/>
        <v>8715</v>
      </c>
      <c r="AA22" s="28">
        <f t="shared" si="8"/>
        <v>8715</v>
      </c>
      <c r="AB22" s="28">
        <f t="shared" si="8"/>
        <v>8791</v>
      </c>
      <c r="AC22" s="28">
        <f t="shared" si="8"/>
        <v>9446</v>
      </c>
      <c r="AD22" s="77">
        <f t="shared" si="8"/>
        <v>8215</v>
      </c>
      <c r="AE22" s="77">
        <f t="shared" si="8"/>
        <v>0</v>
      </c>
      <c r="AF22" s="28">
        <f t="shared" si="8"/>
        <v>9218.59</v>
      </c>
      <c r="AG22" s="28">
        <f t="shared" si="8"/>
        <v>8215</v>
      </c>
      <c r="AH22" s="28">
        <f t="shared" si="8"/>
        <v>6611.9</v>
      </c>
      <c r="AI22" s="28">
        <f t="shared" si="8"/>
        <v>7115</v>
      </c>
      <c r="AJ22" s="28">
        <f t="shared" si="8"/>
        <v>7115</v>
      </c>
      <c r="AK22" s="28">
        <f t="shared" si="8"/>
        <v>8361.7200000000012</v>
      </c>
      <c r="AL22" s="28">
        <f t="shared" si="8"/>
        <v>3249.67</v>
      </c>
      <c r="AM22" s="28">
        <f t="shared" si="8"/>
        <v>7115</v>
      </c>
      <c r="AN22" s="28">
        <f t="shared" si="8"/>
        <v>7115</v>
      </c>
      <c r="AO22" s="28">
        <f t="shared" si="8"/>
        <v>7115</v>
      </c>
    </row>
    <row r="23" spans="1:41" x14ac:dyDescent="0.25">
      <c r="A23" s="97">
        <v>18</v>
      </c>
      <c r="B23" s="16" t="s">
        <v>4</v>
      </c>
      <c r="C23" s="10" t="s">
        <v>4</v>
      </c>
      <c r="D23" s="10" t="s">
        <v>1</v>
      </c>
      <c r="E23" s="10" t="s">
        <v>19</v>
      </c>
      <c r="F23" s="9"/>
      <c r="G23" s="10"/>
      <c r="H23" s="10"/>
      <c r="I23" s="71">
        <v>41</v>
      </c>
      <c r="J23" s="1" t="s">
        <v>20</v>
      </c>
      <c r="K23" s="17">
        <v>4200</v>
      </c>
      <c r="L23" s="17">
        <v>5200</v>
      </c>
      <c r="M23" s="18">
        <v>5026.09</v>
      </c>
      <c r="N23" s="59">
        <f t="shared" si="7"/>
        <v>0.96655576923076925</v>
      </c>
      <c r="O23" s="17"/>
      <c r="P23" s="17">
        <v>4179.82</v>
      </c>
      <c r="Q23" s="17">
        <v>6.5</v>
      </c>
      <c r="R23" s="17">
        <v>4200</v>
      </c>
      <c r="S23" s="17">
        <v>80</v>
      </c>
      <c r="T23" s="17">
        <v>5500</v>
      </c>
      <c r="U23" s="17">
        <v>415</v>
      </c>
      <c r="V23" s="75">
        <v>4200</v>
      </c>
      <c r="W23" s="17">
        <v>5000</v>
      </c>
      <c r="X23" s="17">
        <v>66</v>
      </c>
      <c r="Y23" s="17">
        <v>100</v>
      </c>
      <c r="Z23" s="17">
        <v>100</v>
      </c>
      <c r="AA23" s="17">
        <v>100</v>
      </c>
      <c r="AB23" s="17">
        <v>100</v>
      </c>
      <c r="AC23" s="17">
        <v>100</v>
      </c>
      <c r="AD23" s="75">
        <v>50</v>
      </c>
      <c r="AE23" s="75"/>
      <c r="AF23" s="17">
        <v>5</v>
      </c>
      <c r="AG23" s="17">
        <v>50</v>
      </c>
      <c r="AH23" s="17">
        <v>5</v>
      </c>
      <c r="AI23" s="17">
        <v>10</v>
      </c>
      <c r="AJ23" s="17">
        <v>10</v>
      </c>
      <c r="AK23" s="17">
        <v>20</v>
      </c>
      <c r="AL23" s="25">
        <v>20</v>
      </c>
      <c r="AM23" s="164">
        <v>10</v>
      </c>
      <c r="AN23" s="110">
        <v>10</v>
      </c>
      <c r="AO23" s="110">
        <v>10</v>
      </c>
    </row>
    <row r="24" spans="1:41" x14ac:dyDescent="0.25">
      <c r="A24" s="97">
        <v>19</v>
      </c>
      <c r="B24" s="16" t="s">
        <v>4</v>
      </c>
      <c r="C24" s="10" t="s">
        <v>4</v>
      </c>
      <c r="D24" s="10" t="s">
        <v>1</v>
      </c>
      <c r="E24" s="10" t="s">
        <v>19</v>
      </c>
      <c r="F24" s="9">
        <v>10</v>
      </c>
      <c r="G24" s="10"/>
      <c r="H24" s="10"/>
      <c r="I24" s="71">
        <v>41</v>
      </c>
      <c r="J24" s="1" t="s">
        <v>21</v>
      </c>
      <c r="K24" s="17"/>
      <c r="L24" s="17"/>
      <c r="M24" s="18"/>
      <c r="N24" s="59"/>
      <c r="O24" s="17"/>
      <c r="P24" s="17"/>
      <c r="Q24" s="17">
        <v>2953</v>
      </c>
      <c r="R24" s="17"/>
      <c r="S24" s="17">
        <v>1107</v>
      </c>
      <c r="T24" s="17"/>
      <c r="U24" s="17">
        <v>1131</v>
      </c>
      <c r="V24" s="75"/>
      <c r="W24" s="17"/>
      <c r="X24" s="17">
        <v>791</v>
      </c>
      <c r="Y24" s="17">
        <v>800</v>
      </c>
      <c r="Z24" s="17">
        <v>800</v>
      </c>
      <c r="AA24" s="17">
        <v>800</v>
      </c>
      <c r="AB24" s="17">
        <v>800</v>
      </c>
      <c r="AC24" s="17">
        <v>800</v>
      </c>
      <c r="AD24" s="75">
        <v>700</v>
      </c>
      <c r="AE24" s="75"/>
      <c r="AF24" s="17">
        <v>961.5</v>
      </c>
      <c r="AG24" s="17">
        <v>700</v>
      </c>
      <c r="AH24" s="17">
        <v>1590</v>
      </c>
      <c r="AI24" s="17">
        <v>1000</v>
      </c>
      <c r="AJ24" s="17">
        <v>1000</v>
      </c>
      <c r="AK24" s="17">
        <v>1000</v>
      </c>
      <c r="AL24" s="25">
        <v>757.5</v>
      </c>
      <c r="AM24" s="164">
        <v>1000</v>
      </c>
      <c r="AN24" s="110">
        <v>1000</v>
      </c>
      <c r="AO24" s="110">
        <v>1000</v>
      </c>
    </row>
    <row r="25" spans="1:41" x14ac:dyDescent="0.25">
      <c r="A25" s="97">
        <v>20</v>
      </c>
      <c r="B25" s="16" t="s">
        <v>4</v>
      </c>
      <c r="C25" s="10" t="s">
        <v>4</v>
      </c>
      <c r="D25" s="10" t="s">
        <v>1</v>
      </c>
      <c r="E25" s="10" t="s">
        <v>19</v>
      </c>
      <c r="F25" s="9">
        <v>150</v>
      </c>
      <c r="G25" s="10"/>
      <c r="H25" s="10"/>
      <c r="I25" s="71">
        <v>41</v>
      </c>
      <c r="J25" s="141" t="s">
        <v>171</v>
      </c>
      <c r="K25" s="17"/>
      <c r="L25" s="17"/>
      <c r="M25" s="18"/>
      <c r="N25" s="59"/>
      <c r="O25" s="17"/>
      <c r="P25" s="17"/>
      <c r="Q25" s="17">
        <v>5</v>
      </c>
      <c r="R25" s="17"/>
      <c r="S25" s="17">
        <v>27.76</v>
      </c>
      <c r="T25" s="17"/>
      <c r="U25" s="17">
        <v>15</v>
      </c>
      <c r="V25" s="75"/>
      <c r="W25" s="17"/>
      <c r="X25" s="17">
        <v>0</v>
      </c>
      <c r="Y25" s="17">
        <v>10</v>
      </c>
      <c r="Z25" s="17">
        <v>10</v>
      </c>
      <c r="AA25" s="17">
        <v>10</v>
      </c>
      <c r="AB25" s="17">
        <v>27</v>
      </c>
      <c r="AC25" s="17">
        <v>27</v>
      </c>
      <c r="AD25" s="75">
        <v>15</v>
      </c>
      <c r="AE25" s="75"/>
      <c r="AF25" s="17">
        <v>47</v>
      </c>
      <c r="AG25" s="17">
        <v>15</v>
      </c>
      <c r="AH25" s="17">
        <v>102</v>
      </c>
      <c r="AI25" s="17">
        <v>50</v>
      </c>
      <c r="AJ25" s="17">
        <v>50</v>
      </c>
      <c r="AK25" s="17">
        <v>170</v>
      </c>
      <c r="AL25" s="25">
        <v>165</v>
      </c>
      <c r="AM25" s="164">
        <v>50</v>
      </c>
      <c r="AN25" s="110">
        <v>50</v>
      </c>
      <c r="AO25" s="110">
        <v>50</v>
      </c>
    </row>
    <row r="26" spans="1:41" x14ac:dyDescent="0.25">
      <c r="A26" s="97">
        <v>21</v>
      </c>
      <c r="B26" s="16" t="s">
        <v>4</v>
      </c>
      <c r="C26" s="10" t="s">
        <v>4</v>
      </c>
      <c r="D26" s="10" t="s">
        <v>1</v>
      </c>
      <c r="E26" s="10" t="s">
        <v>19</v>
      </c>
      <c r="F26" s="9">
        <v>151</v>
      </c>
      <c r="G26" s="10"/>
      <c r="H26" s="10"/>
      <c r="I26" s="71">
        <v>41</v>
      </c>
      <c r="J26" s="1" t="s">
        <v>115</v>
      </c>
      <c r="K26" s="17"/>
      <c r="L26" s="17"/>
      <c r="M26" s="18"/>
      <c r="N26" s="59"/>
      <c r="O26" s="17"/>
      <c r="P26" s="17"/>
      <c r="Q26" s="17">
        <v>1528</v>
      </c>
      <c r="R26" s="17"/>
      <c r="S26" s="17">
        <v>450</v>
      </c>
      <c r="T26" s="17"/>
      <c r="U26" s="17">
        <v>714</v>
      </c>
      <c r="V26" s="75"/>
      <c r="W26" s="17"/>
      <c r="X26" s="17">
        <v>664</v>
      </c>
      <c r="Y26" s="17">
        <v>0</v>
      </c>
      <c r="Z26" s="17">
        <v>1992</v>
      </c>
      <c r="AA26" s="17">
        <v>1992</v>
      </c>
      <c r="AB26" s="17">
        <v>2006</v>
      </c>
      <c r="AC26" s="17">
        <v>2006</v>
      </c>
      <c r="AD26" s="75">
        <v>0</v>
      </c>
      <c r="AE26" s="75"/>
      <c r="AF26" s="17">
        <v>2006</v>
      </c>
      <c r="AG26" s="17"/>
      <c r="AH26" s="17"/>
      <c r="AI26" s="17">
        <v>0</v>
      </c>
      <c r="AJ26" s="17"/>
      <c r="AK26" s="17">
        <v>332</v>
      </c>
      <c r="AL26" s="25">
        <v>332</v>
      </c>
      <c r="AM26" s="164">
        <v>0</v>
      </c>
      <c r="AN26" s="110">
        <v>0</v>
      </c>
      <c r="AO26" s="110">
        <v>0</v>
      </c>
    </row>
    <row r="27" spans="1:41" x14ac:dyDescent="0.25">
      <c r="A27" s="97">
        <v>22</v>
      </c>
      <c r="B27" s="16" t="s">
        <v>4</v>
      </c>
      <c r="C27" s="10" t="s">
        <v>4</v>
      </c>
      <c r="D27" s="10" t="s">
        <v>1</v>
      </c>
      <c r="E27" s="10" t="s">
        <v>19</v>
      </c>
      <c r="F27" s="9">
        <v>20</v>
      </c>
      <c r="G27" s="10"/>
      <c r="H27" s="10"/>
      <c r="I27" s="71">
        <v>41</v>
      </c>
      <c r="J27" s="1" t="s">
        <v>106</v>
      </c>
      <c r="K27" s="17"/>
      <c r="L27" s="17"/>
      <c r="M27" s="18"/>
      <c r="N27" s="59"/>
      <c r="O27" s="17"/>
      <c r="P27" s="17"/>
      <c r="Q27" s="17">
        <v>319.5</v>
      </c>
      <c r="R27" s="17"/>
      <c r="S27" s="17">
        <v>455</v>
      </c>
      <c r="T27" s="17"/>
      <c r="U27" s="17">
        <v>196</v>
      </c>
      <c r="V27" s="75"/>
      <c r="W27" s="17"/>
      <c r="X27" s="17">
        <v>362</v>
      </c>
      <c r="Y27" s="17">
        <v>350</v>
      </c>
      <c r="Z27" s="17">
        <v>350</v>
      </c>
      <c r="AA27" s="17">
        <v>350</v>
      </c>
      <c r="AB27" s="17">
        <v>393</v>
      </c>
      <c r="AC27" s="17">
        <v>393</v>
      </c>
      <c r="AD27" s="75">
        <v>350</v>
      </c>
      <c r="AE27" s="75"/>
      <c r="AF27" s="17">
        <v>410</v>
      </c>
      <c r="AG27" s="17">
        <v>350</v>
      </c>
      <c r="AH27" s="17">
        <v>250</v>
      </c>
      <c r="AI27" s="17">
        <v>300</v>
      </c>
      <c r="AJ27" s="17">
        <v>300</v>
      </c>
      <c r="AK27" s="17">
        <v>390.5</v>
      </c>
      <c r="AL27" s="25">
        <v>372</v>
      </c>
      <c r="AM27" s="164">
        <v>300</v>
      </c>
      <c r="AN27" s="110">
        <v>300</v>
      </c>
      <c r="AO27" s="110">
        <v>300</v>
      </c>
    </row>
    <row r="28" spans="1:41" x14ac:dyDescent="0.25">
      <c r="A28" s="97">
        <v>23</v>
      </c>
      <c r="B28" s="16" t="s">
        <v>4</v>
      </c>
      <c r="C28" s="10" t="s">
        <v>4</v>
      </c>
      <c r="D28" s="10" t="s">
        <v>1</v>
      </c>
      <c r="E28" s="10" t="s">
        <v>19</v>
      </c>
      <c r="F28" s="9">
        <v>30</v>
      </c>
      <c r="G28" s="10"/>
      <c r="H28" s="10"/>
      <c r="I28" s="71">
        <v>41</v>
      </c>
      <c r="J28" s="1" t="s">
        <v>125</v>
      </c>
      <c r="K28" s="17"/>
      <c r="L28" s="17"/>
      <c r="M28" s="18"/>
      <c r="N28" s="59"/>
      <c r="O28" s="17"/>
      <c r="P28" s="17"/>
      <c r="Q28" s="17">
        <v>1691.5</v>
      </c>
      <c r="R28" s="17"/>
      <c r="S28" s="17">
        <v>3808.5</v>
      </c>
      <c r="T28" s="17"/>
      <c r="U28" s="17">
        <v>4655</v>
      </c>
      <c r="V28" s="75"/>
      <c r="W28" s="17"/>
      <c r="X28" s="17">
        <v>5401</v>
      </c>
      <c r="Y28" s="17">
        <v>2200</v>
      </c>
      <c r="Z28" s="17">
        <v>5215</v>
      </c>
      <c r="AA28" s="17">
        <v>5215</v>
      </c>
      <c r="AB28" s="17">
        <v>6455</v>
      </c>
      <c r="AC28" s="17">
        <v>7810</v>
      </c>
      <c r="AD28" s="75">
        <v>3000</v>
      </c>
      <c r="AE28" s="75"/>
      <c r="AF28" s="17">
        <v>8770</v>
      </c>
      <c r="AG28" s="17">
        <v>3000</v>
      </c>
      <c r="AH28" s="17">
        <v>5190</v>
      </c>
      <c r="AI28" s="17">
        <v>3000</v>
      </c>
      <c r="AJ28" s="17">
        <v>3000</v>
      </c>
      <c r="AK28" s="17">
        <v>3006</v>
      </c>
      <c r="AL28" s="25">
        <v>2090</v>
      </c>
      <c r="AM28" s="164">
        <v>3000</v>
      </c>
      <c r="AN28" s="110">
        <v>3000</v>
      </c>
      <c r="AO28" s="110">
        <v>3000</v>
      </c>
    </row>
    <row r="29" spans="1:41" x14ac:dyDescent="0.25">
      <c r="A29" s="97">
        <v>24</v>
      </c>
      <c r="B29" s="16" t="s">
        <v>4</v>
      </c>
      <c r="C29" s="10" t="s">
        <v>4</v>
      </c>
      <c r="D29" s="10" t="s">
        <v>1</v>
      </c>
      <c r="E29" s="10" t="s">
        <v>19</v>
      </c>
      <c r="F29" s="9">
        <v>31</v>
      </c>
      <c r="G29" s="10"/>
      <c r="H29" s="10"/>
      <c r="I29" s="71">
        <v>41</v>
      </c>
      <c r="J29" s="1" t="s">
        <v>126</v>
      </c>
      <c r="K29" s="17"/>
      <c r="L29" s="17"/>
      <c r="M29" s="18"/>
      <c r="N29" s="59"/>
      <c r="O29" s="17"/>
      <c r="P29" s="17"/>
      <c r="Q29" s="17">
        <v>646</v>
      </c>
      <c r="R29" s="17"/>
      <c r="S29" s="17">
        <v>1229.5</v>
      </c>
      <c r="T29" s="17"/>
      <c r="U29" s="17">
        <v>625</v>
      </c>
      <c r="V29" s="75"/>
      <c r="W29" s="17"/>
      <c r="X29" s="17">
        <v>1046</v>
      </c>
      <c r="Y29" s="17">
        <v>500</v>
      </c>
      <c r="Z29" s="17">
        <v>555</v>
      </c>
      <c r="AA29" s="17">
        <v>555</v>
      </c>
      <c r="AB29" s="17">
        <v>1155</v>
      </c>
      <c r="AC29" s="17">
        <v>1155</v>
      </c>
      <c r="AD29" s="75">
        <v>500</v>
      </c>
      <c r="AE29" s="75"/>
      <c r="AF29" s="17">
        <v>1376.5</v>
      </c>
      <c r="AG29" s="17">
        <v>500</v>
      </c>
      <c r="AH29" s="17">
        <v>1169</v>
      </c>
      <c r="AI29" s="17">
        <v>500</v>
      </c>
      <c r="AJ29" s="17">
        <v>500</v>
      </c>
      <c r="AK29" s="17">
        <v>500</v>
      </c>
      <c r="AL29" s="25">
        <v>310</v>
      </c>
      <c r="AM29" s="164">
        <v>500</v>
      </c>
      <c r="AN29" s="110">
        <v>500</v>
      </c>
      <c r="AO29" s="110">
        <v>500</v>
      </c>
    </row>
    <row r="30" spans="1:41" x14ac:dyDescent="0.25">
      <c r="A30" s="97">
        <v>25</v>
      </c>
      <c r="B30" s="16" t="s">
        <v>4</v>
      </c>
      <c r="C30" s="10" t="s">
        <v>4</v>
      </c>
      <c r="D30" s="10" t="s">
        <v>1</v>
      </c>
      <c r="E30" s="10" t="s">
        <v>19</v>
      </c>
      <c r="F30" s="9">
        <v>40</v>
      </c>
      <c r="G30" s="10"/>
      <c r="H30" s="10"/>
      <c r="I30" s="71">
        <v>41</v>
      </c>
      <c r="J30" s="1" t="s">
        <v>116</v>
      </c>
      <c r="K30" s="17"/>
      <c r="L30" s="17"/>
      <c r="M30" s="18"/>
      <c r="N30" s="59"/>
      <c r="O30" s="17"/>
      <c r="P30" s="17"/>
      <c r="Q30" s="17">
        <v>27</v>
      </c>
      <c r="R30" s="17"/>
      <c r="S30" s="17">
        <v>46</v>
      </c>
      <c r="T30" s="17"/>
      <c r="U30" s="17">
        <v>20</v>
      </c>
      <c r="V30" s="75"/>
      <c r="W30" s="17"/>
      <c r="X30" s="17">
        <v>80</v>
      </c>
      <c r="Y30" s="17">
        <v>50</v>
      </c>
      <c r="Z30" s="17">
        <v>50</v>
      </c>
      <c r="AA30" s="17">
        <v>50</v>
      </c>
      <c r="AB30" s="17">
        <v>80</v>
      </c>
      <c r="AC30" s="17">
        <v>80</v>
      </c>
      <c r="AD30" s="75">
        <v>50</v>
      </c>
      <c r="AE30" s="75"/>
      <c r="AF30" s="17">
        <v>120</v>
      </c>
      <c r="AG30" s="17">
        <v>50</v>
      </c>
      <c r="AH30" s="17">
        <v>75</v>
      </c>
      <c r="AI30" s="17">
        <v>50</v>
      </c>
      <c r="AJ30" s="17">
        <v>50</v>
      </c>
      <c r="AK30" s="17">
        <v>105</v>
      </c>
      <c r="AL30" s="25">
        <v>85</v>
      </c>
      <c r="AM30" s="164">
        <v>50</v>
      </c>
      <c r="AN30" s="110">
        <v>50</v>
      </c>
      <c r="AO30" s="110">
        <v>50</v>
      </c>
    </row>
    <row r="31" spans="1:41" x14ac:dyDescent="0.25">
      <c r="A31" s="97">
        <v>26</v>
      </c>
      <c r="B31" s="16" t="s">
        <v>4</v>
      </c>
      <c r="C31" s="10" t="s">
        <v>4</v>
      </c>
      <c r="D31" s="10" t="s">
        <v>1</v>
      </c>
      <c r="E31" s="10" t="s">
        <v>19</v>
      </c>
      <c r="F31" s="9">
        <v>50</v>
      </c>
      <c r="G31" s="10"/>
      <c r="H31" s="10"/>
      <c r="I31" s="71">
        <v>41</v>
      </c>
      <c r="J31" s="1" t="s">
        <v>124</v>
      </c>
      <c r="K31" s="17"/>
      <c r="L31" s="17"/>
      <c r="M31" s="18"/>
      <c r="N31" s="59"/>
      <c r="O31" s="17"/>
      <c r="P31" s="17"/>
      <c r="Q31" s="17">
        <v>348</v>
      </c>
      <c r="R31" s="17"/>
      <c r="S31" s="17">
        <v>804.5</v>
      </c>
      <c r="T31" s="17"/>
      <c r="U31" s="17">
        <v>367</v>
      </c>
      <c r="V31" s="75"/>
      <c r="W31" s="17"/>
      <c r="X31" s="17">
        <v>890</v>
      </c>
      <c r="Y31" s="17">
        <v>700</v>
      </c>
      <c r="Z31" s="17">
        <v>700</v>
      </c>
      <c r="AA31" s="17">
        <v>700</v>
      </c>
      <c r="AB31" s="17">
        <v>700</v>
      </c>
      <c r="AC31" s="17">
        <v>700</v>
      </c>
      <c r="AD31" s="75">
        <v>700</v>
      </c>
      <c r="AE31" s="75"/>
      <c r="AF31" s="17">
        <v>166.05</v>
      </c>
      <c r="AG31" s="17">
        <v>700</v>
      </c>
      <c r="AH31" s="17">
        <v>1774.65</v>
      </c>
      <c r="AI31" s="17">
        <v>500</v>
      </c>
      <c r="AJ31" s="17">
        <v>500</v>
      </c>
      <c r="AK31" s="17">
        <v>653</v>
      </c>
      <c r="AL31" s="25">
        <v>448.5</v>
      </c>
      <c r="AM31" s="164">
        <v>500</v>
      </c>
      <c r="AN31" s="110">
        <v>500</v>
      </c>
      <c r="AO31" s="110">
        <v>500</v>
      </c>
    </row>
    <row r="32" spans="1:41" x14ac:dyDescent="0.25">
      <c r="A32" s="97">
        <v>27</v>
      </c>
      <c r="B32" s="16" t="s">
        <v>4</v>
      </c>
      <c r="C32" s="10" t="s">
        <v>4</v>
      </c>
      <c r="D32" s="10" t="s">
        <v>1</v>
      </c>
      <c r="E32" s="10" t="s">
        <v>19</v>
      </c>
      <c r="F32" s="9">
        <v>60</v>
      </c>
      <c r="G32" s="10"/>
      <c r="H32" s="10"/>
      <c r="I32" s="71">
        <v>41</v>
      </c>
      <c r="J32" s="1" t="s">
        <v>117</v>
      </c>
      <c r="K32" s="17"/>
      <c r="L32" s="17"/>
      <c r="M32" s="18"/>
      <c r="N32" s="59"/>
      <c r="O32" s="17"/>
      <c r="P32" s="17"/>
      <c r="Q32" s="17">
        <v>39.58</v>
      </c>
      <c r="R32" s="17"/>
      <c r="S32" s="17">
        <v>34.6</v>
      </c>
      <c r="T32" s="17"/>
      <c r="U32" s="17">
        <v>114</v>
      </c>
      <c r="V32" s="75"/>
      <c r="W32" s="17"/>
      <c r="X32" s="17">
        <v>127</v>
      </c>
      <c r="Y32" s="17">
        <v>127</v>
      </c>
      <c r="Z32" s="17">
        <v>127</v>
      </c>
      <c r="AA32" s="17">
        <v>127</v>
      </c>
      <c r="AB32" s="17">
        <v>127</v>
      </c>
      <c r="AC32" s="17">
        <v>127</v>
      </c>
      <c r="AD32" s="75">
        <v>127</v>
      </c>
      <c r="AE32" s="75"/>
      <c r="AF32" s="17">
        <v>120</v>
      </c>
      <c r="AG32" s="17">
        <v>127</v>
      </c>
      <c r="AH32" s="17">
        <v>95</v>
      </c>
      <c r="AI32" s="17">
        <v>100</v>
      </c>
      <c r="AJ32" s="17">
        <v>100</v>
      </c>
      <c r="AK32" s="17">
        <v>139</v>
      </c>
      <c r="AL32" s="25">
        <v>101</v>
      </c>
      <c r="AM32" s="164">
        <v>100</v>
      </c>
      <c r="AN32" s="110">
        <v>100</v>
      </c>
      <c r="AO32" s="110">
        <v>100</v>
      </c>
    </row>
    <row r="33" spans="1:41" x14ac:dyDescent="0.25">
      <c r="A33" s="97"/>
      <c r="B33" s="16" t="s">
        <v>4</v>
      </c>
      <c r="C33" s="10" t="s">
        <v>4</v>
      </c>
      <c r="D33" s="10" t="s">
        <v>1</v>
      </c>
      <c r="E33" s="10" t="s">
        <v>19</v>
      </c>
      <c r="F33" s="9">
        <v>65</v>
      </c>
      <c r="G33" s="10"/>
      <c r="H33" s="10"/>
      <c r="I33" s="71">
        <v>41</v>
      </c>
      <c r="J33" s="1" t="s">
        <v>186</v>
      </c>
      <c r="K33" s="17"/>
      <c r="L33" s="17"/>
      <c r="M33" s="18"/>
      <c r="N33" s="59"/>
      <c r="O33" s="17"/>
      <c r="P33" s="17"/>
      <c r="Q33" s="17"/>
      <c r="R33" s="17"/>
      <c r="S33" s="17"/>
      <c r="T33" s="17"/>
      <c r="U33" s="17"/>
      <c r="V33" s="75"/>
      <c r="W33" s="17"/>
      <c r="X33" s="17"/>
      <c r="Y33" s="17"/>
      <c r="Z33" s="17"/>
      <c r="AA33" s="17"/>
      <c r="AB33" s="17"/>
      <c r="AC33" s="17"/>
      <c r="AD33" s="75"/>
      <c r="AE33" s="75"/>
      <c r="AF33" s="17"/>
      <c r="AG33" s="17"/>
      <c r="AH33" s="17"/>
      <c r="AI33" s="17"/>
      <c r="AJ33" s="17"/>
      <c r="AK33" s="17">
        <v>0</v>
      </c>
      <c r="AL33" s="25">
        <v>0</v>
      </c>
      <c r="AM33" s="182">
        <v>0</v>
      </c>
      <c r="AN33" s="188">
        <v>0</v>
      </c>
      <c r="AO33" s="188">
        <v>0</v>
      </c>
    </row>
    <row r="34" spans="1:41" x14ac:dyDescent="0.25">
      <c r="A34" s="97">
        <v>28</v>
      </c>
      <c r="B34" s="16" t="s">
        <v>4</v>
      </c>
      <c r="C34" s="10" t="s">
        <v>4</v>
      </c>
      <c r="D34" s="10" t="s">
        <v>1</v>
      </c>
      <c r="E34" s="10" t="s">
        <v>19</v>
      </c>
      <c r="F34" s="9">
        <v>81</v>
      </c>
      <c r="G34" s="10"/>
      <c r="H34" s="10"/>
      <c r="I34" s="71">
        <v>41</v>
      </c>
      <c r="J34" s="1" t="s">
        <v>202</v>
      </c>
      <c r="K34" s="17"/>
      <c r="L34" s="17"/>
      <c r="M34" s="18"/>
      <c r="N34" s="59"/>
      <c r="O34" s="17"/>
      <c r="P34" s="17"/>
      <c r="Q34" s="17">
        <v>19.5</v>
      </c>
      <c r="R34" s="17"/>
      <c r="S34" s="17"/>
      <c r="T34" s="17"/>
      <c r="U34" s="17">
        <v>7</v>
      </c>
      <c r="V34" s="75"/>
      <c r="W34" s="17"/>
      <c r="X34" s="17">
        <v>34</v>
      </c>
      <c r="Y34" s="17">
        <v>18</v>
      </c>
      <c r="Z34" s="17">
        <v>18</v>
      </c>
      <c r="AA34" s="17">
        <v>18</v>
      </c>
      <c r="AB34" s="17">
        <v>18</v>
      </c>
      <c r="AC34" s="17">
        <v>18</v>
      </c>
      <c r="AD34" s="75">
        <v>10</v>
      </c>
      <c r="AE34" s="75"/>
      <c r="AF34" s="17">
        <v>10</v>
      </c>
      <c r="AG34" s="17">
        <v>10</v>
      </c>
      <c r="AH34" s="17">
        <v>10</v>
      </c>
      <c r="AI34" s="17">
        <v>10</v>
      </c>
      <c r="AJ34" s="17">
        <v>10</v>
      </c>
      <c r="AK34" s="17">
        <v>230</v>
      </c>
      <c r="AL34" s="25">
        <v>130</v>
      </c>
      <c r="AM34" s="164">
        <v>10</v>
      </c>
      <c r="AN34" s="110">
        <v>10</v>
      </c>
      <c r="AO34" s="110">
        <v>10</v>
      </c>
    </row>
    <row r="35" spans="1:41" x14ac:dyDescent="0.25">
      <c r="A35" s="97">
        <v>29</v>
      </c>
      <c r="B35" s="16" t="s">
        <v>4</v>
      </c>
      <c r="C35" s="10" t="s">
        <v>4</v>
      </c>
      <c r="D35" s="10" t="s">
        <v>1</v>
      </c>
      <c r="E35" s="10" t="s">
        <v>19</v>
      </c>
      <c r="F35" s="9">
        <v>90</v>
      </c>
      <c r="G35" s="10"/>
      <c r="H35" s="10"/>
      <c r="I35" s="71">
        <v>41</v>
      </c>
      <c r="J35" s="1" t="s">
        <v>127</v>
      </c>
      <c r="K35" s="17"/>
      <c r="L35" s="17"/>
      <c r="M35" s="18"/>
      <c r="N35" s="59"/>
      <c r="O35" s="17"/>
      <c r="P35" s="17"/>
      <c r="Q35" s="17"/>
      <c r="R35" s="17"/>
      <c r="S35" s="17"/>
      <c r="T35" s="17"/>
      <c r="U35" s="17">
        <v>50</v>
      </c>
      <c r="V35" s="75"/>
      <c r="W35" s="17"/>
      <c r="X35" s="17"/>
      <c r="Y35" s="17">
        <v>0</v>
      </c>
      <c r="Z35" s="17">
        <v>50</v>
      </c>
      <c r="AA35" s="17">
        <v>50</v>
      </c>
      <c r="AB35" s="17">
        <v>50</v>
      </c>
      <c r="AC35" s="17">
        <v>50</v>
      </c>
      <c r="AD35" s="75">
        <v>50</v>
      </c>
      <c r="AE35" s="75"/>
      <c r="AF35" s="17">
        <v>49.79</v>
      </c>
      <c r="AG35" s="17">
        <v>50</v>
      </c>
      <c r="AH35" s="17"/>
      <c r="AI35" s="17">
        <v>50</v>
      </c>
      <c r="AJ35" s="17">
        <v>50</v>
      </c>
      <c r="AK35" s="17">
        <v>50</v>
      </c>
      <c r="AL35" s="25">
        <v>0</v>
      </c>
      <c r="AM35" s="164">
        <v>50</v>
      </c>
      <c r="AN35" s="110">
        <v>50</v>
      </c>
      <c r="AO35" s="110">
        <v>50</v>
      </c>
    </row>
    <row r="36" spans="1:41" x14ac:dyDescent="0.25">
      <c r="A36" s="97"/>
      <c r="B36" s="16" t="s">
        <v>4</v>
      </c>
      <c r="C36" s="10" t="s">
        <v>4</v>
      </c>
      <c r="D36" s="10" t="s">
        <v>1</v>
      </c>
      <c r="E36" s="10" t="s">
        <v>19</v>
      </c>
      <c r="F36" s="9">
        <v>70</v>
      </c>
      <c r="G36" s="10"/>
      <c r="H36" s="10"/>
      <c r="I36" s="71">
        <v>41</v>
      </c>
      <c r="J36" s="1" t="s">
        <v>203</v>
      </c>
      <c r="K36" s="17"/>
      <c r="L36" s="17"/>
      <c r="M36" s="18"/>
      <c r="N36" s="59"/>
      <c r="O36" s="17"/>
      <c r="P36" s="17"/>
      <c r="Q36" s="17"/>
      <c r="R36" s="17"/>
      <c r="S36" s="17"/>
      <c r="T36" s="17"/>
      <c r="U36" s="17"/>
      <c r="V36" s="75"/>
      <c r="W36" s="17"/>
      <c r="X36" s="17"/>
      <c r="Y36" s="17"/>
      <c r="Z36" s="17"/>
      <c r="AA36" s="17"/>
      <c r="AB36" s="17"/>
      <c r="AC36" s="17"/>
      <c r="AD36" s="75"/>
      <c r="AE36" s="75"/>
      <c r="AF36" s="17"/>
      <c r="AG36" s="17"/>
      <c r="AH36" s="17"/>
      <c r="AI36" s="17">
        <v>0</v>
      </c>
      <c r="AJ36" s="17"/>
      <c r="AK36" s="17">
        <v>0</v>
      </c>
      <c r="AL36" s="25"/>
      <c r="AM36" s="164">
        <v>0</v>
      </c>
      <c r="AN36" s="110">
        <v>0</v>
      </c>
      <c r="AO36" s="110">
        <v>0</v>
      </c>
    </row>
    <row r="37" spans="1:41" x14ac:dyDescent="0.25">
      <c r="A37" s="97">
        <v>30</v>
      </c>
      <c r="B37" s="16" t="s">
        <v>4</v>
      </c>
      <c r="C37" s="10" t="s">
        <v>4</v>
      </c>
      <c r="D37" s="10" t="s">
        <v>4</v>
      </c>
      <c r="E37" s="10" t="s">
        <v>2</v>
      </c>
      <c r="F37" s="9"/>
      <c r="G37" s="10"/>
      <c r="H37" s="10"/>
      <c r="I37" s="71">
        <v>41</v>
      </c>
      <c r="J37" s="1" t="s">
        <v>23</v>
      </c>
      <c r="K37" s="17">
        <v>0</v>
      </c>
      <c r="L37" s="17">
        <v>0</v>
      </c>
      <c r="M37" s="18">
        <v>5128.78</v>
      </c>
      <c r="N37" s="63" t="s">
        <v>85</v>
      </c>
      <c r="O37" s="17"/>
      <c r="P37" s="17">
        <v>12720</v>
      </c>
      <c r="Q37" s="17">
        <v>712.58</v>
      </c>
      <c r="R37" s="17">
        <v>0</v>
      </c>
      <c r="S37" s="17">
        <v>315</v>
      </c>
      <c r="T37" s="17">
        <f>15500</f>
        <v>15500</v>
      </c>
      <c r="U37" s="17">
        <v>1052</v>
      </c>
      <c r="V37" s="75">
        <v>0</v>
      </c>
      <c r="W37" s="17"/>
      <c r="X37" s="17">
        <v>710</v>
      </c>
      <c r="Y37" s="17">
        <v>166</v>
      </c>
      <c r="Z37" s="17">
        <v>350</v>
      </c>
      <c r="AA37" s="17">
        <v>350</v>
      </c>
      <c r="AB37" s="17">
        <v>620</v>
      </c>
      <c r="AC37" s="17">
        <v>620</v>
      </c>
      <c r="AD37" s="75">
        <v>500</v>
      </c>
      <c r="AE37" s="75"/>
      <c r="AF37" s="17">
        <v>660</v>
      </c>
      <c r="AG37" s="17">
        <v>500</v>
      </c>
      <c r="AH37" s="17">
        <v>130</v>
      </c>
      <c r="AI37" s="17">
        <v>500</v>
      </c>
      <c r="AJ37" s="17">
        <v>500</v>
      </c>
      <c r="AK37" s="17">
        <v>500</v>
      </c>
      <c r="AL37" s="25">
        <v>0</v>
      </c>
      <c r="AM37" s="164">
        <v>0</v>
      </c>
      <c r="AN37" s="110">
        <v>0</v>
      </c>
      <c r="AO37" s="110">
        <v>0</v>
      </c>
    </row>
    <row r="38" spans="1:41" x14ac:dyDescent="0.25">
      <c r="A38" s="97">
        <v>31</v>
      </c>
      <c r="B38" s="16" t="s">
        <v>4</v>
      </c>
      <c r="C38" s="10" t="s">
        <v>4</v>
      </c>
      <c r="D38" s="10" t="s">
        <v>4</v>
      </c>
      <c r="E38" s="10" t="s">
        <v>2</v>
      </c>
      <c r="F38" s="9">
        <v>1</v>
      </c>
      <c r="G38" s="71"/>
      <c r="H38" s="71"/>
      <c r="I38" s="71">
        <v>41</v>
      </c>
      <c r="J38" s="1" t="s">
        <v>118</v>
      </c>
      <c r="K38" s="17"/>
      <c r="L38" s="17"/>
      <c r="M38" s="18"/>
      <c r="N38" s="63"/>
      <c r="O38" s="17"/>
      <c r="P38" s="17"/>
      <c r="Q38" s="17">
        <v>4738.78</v>
      </c>
      <c r="R38" s="17"/>
      <c r="S38" s="17">
        <v>1430</v>
      </c>
      <c r="T38" s="17"/>
      <c r="U38" s="17">
        <v>17478</v>
      </c>
      <c r="V38" s="75"/>
      <c r="W38" s="17"/>
      <c r="X38" s="17">
        <v>2080</v>
      </c>
      <c r="Y38" s="17">
        <v>1000</v>
      </c>
      <c r="Z38" s="17">
        <v>1000</v>
      </c>
      <c r="AA38" s="17">
        <v>1000</v>
      </c>
      <c r="AB38" s="17">
        <v>1000</v>
      </c>
      <c r="AC38" s="17">
        <v>1000</v>
      </c>
      <c r="AD38" s="75">
        <v>500</v>
      </c>
      <c r="AE38" s="75"/>
      <c r="AF38" s="17">
        <v>350</v>
      </c>
      <c r="AG38" s="17">
        <v>500</v>
      </c>
      <c r="AH38" s="17">
        <v>11500</v>
      </c>
      <c r="AI38" s="17">
        <v>1000</v>
      </c>
      <c r="AJ38" s="17">
        <v>1000</v>
      </c>
      <c r="AK38" s="17">
        <v>2400</v>
      </c>
      <c r="AL38" s="25">
        <v>2300</v>
      </c>
      <c r="AM38" s="164">
        <v>0</v>
      </c>
      <c r="AN38" s="110">
        <v>0</v>
      </c>
      <c r="AO38" s="110">
        <v>0</v>
      </c>
    </row>
    <row r="39" spans="1:41" x14ac:dyDescent="0.25">
      <c r="A39" s="97">
        <v>32</v>
      </c>
      <c r="B39" s="16" t="s">
        <v>4</v>
      </c>
      <c r="C39" s="10" t="s">
        <v>4</v>
      </c>
      <c r="D39" s="10" t="s">
        <v>4</v>
      </c>
      <c r="E39" s="10" t="s">
        <v>2</v>
      </c>
      <c r="F39" s="9">
        <v>1</v>
      </c>
      <c r="G39" s="166">
        <v>30</v>
      </c>
      <c r="H39" s="71"/>
      <c r="I39" s="71">
        <v>41</v>
      </c>
      <c r="J39" s="1" t="s">
        <v>167</v>
      </c>
      <c r="K39" s="17"/>
      <c r="L39" s="17"/>
      <c r="M39" s="18"/>
      <c r="N39" s="63"/>
      <c r="O39" s="17"/>
      <c r="P39" s="17"/>
      <c r="Q39" s="17"/>
      <c r="R39" s="17"/>
      <c r="S39" s="17"/>
      <c r="T39" s="17"/>
      <c r="U39" s="17"/>
      <c r="V39" s="75"/>
      <c r="W39" s="17"/>
      <c r="X39" s="17"/>
      <c r="Y39" s="17"/>
      <c r="Z39" s="17"/>
      <c r="AA39" s="17"/>
      <c r="AB39" s="17"/>
      <c r="AC39" s="17"/>
      <c r="AD39" s="75"/>
      <c r="AE39" s="75"/>
      <c r="AF39" s="17"/>
      <c r="AG39" s="17"/>
      <c r="AH39" s="17">
        <v>144</v>
      </c>
      <c r="AI39" s="17">
        <v>100</v>
      </c>
      <c r="AJ39" s="17">
        <v>100</v>
      </c>
      <c r="AK39" s="17">
        <v>100</v>
      </c>
      <c r="AL39" s="25">
        <v>32</v>
      </c>
      <c r="AM39" s="164">
        <v>0</v>
      </c>
      <c r="AN39" s="110">
        <v>0</v>
      </c>
      <c r="AO39" s="110">
        <v>0</v>
      </c>
    </row>
    <row r="40" spans="1:41" x14ac:dyDescent="0.25">
      <c r="A40" s="97">
        <v>33</v>
      </c>
      <c r="B40" s="16" t="s">
        <v>4</v>
      </c>
      <c r="C40" s="10" t="s">
        <v>4</v>
      </c>
      <c r="D40" s="10" t="s">
        <v>4</v>
      </c>
      <c r="E40" s="10" t="s">
        <v>2</v>
      </c>
      <c r="F40" s="9">
        <v>2</v>
      </c>
      <c r="G40" s="71"/>
      <c r="H40" s="71"/>
      <c r="I40" s="71">
        <v>41</v>
      </c>
      <c r="J40" s="1" t="s">
        <v>107</v>
      </c>
      <c r="K40" s="17"/>
      <c r="L40" s="17"/>
      <c r="M40" s="18"/>
      <c r="N40" s="63"/>
      <c r="O40" s="17"/>
      <c r="P40" s="17"/>
      <c r="Q40" s="17"/>
      <c r="R40" s="17"/>
      <c r="S40" s="17"/>
      <c r="T40" s="17"/>
      <c r="U40" s="17">
        <v>0</v>
      </c>
      <c r="V40" s="75"/>
      <c r="W40" s="17"/>
      <c r="X40" s="17">
        <v>147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75">
        <v>0</v>
      </c>
      <c r="AE40" s="75"/>
      <c r="AF40" s="17"/>
      <c r="AG40" s="17"/>
      <c r="AH40" s="17"/>
      <c r="AI40" s="17"/>
      <c r="AJ40" s="17"/>
      <c r="AK40" s="17"/>
      <c r="AL40" s="25"/>
      <c r="AM40" s="164">
        <v>0</v>
      </c>
      <c r="AN40" s="110">
        <v>0</v>
      </c>
      <c r="AO40" s="110">
        <v>0</v>
      </c>
    </row>
    <row r="41" spans="1:41" x14ac:dyDescent="0.25">
      <c r="A41" s="97">
        <v>34</v>
      </c>
      <c r="B41" s="16" t="s">
        <v>4</v>
      </c>
      <c r="C41" s="10" t="s">
        <v>4</v>
      </c>
      <c r="D41" s="10" t="s">
        <v>4</v>
      </c>
      <c r="E41" s="10" t="s">
        <v>2</v>
      </c>
      <c r="F41" s="9">
        <v>3</v>
      </c>
      <c r="G41" s="71"/>
      <c r="H41" s="71"/>
      <c r="I41" s="71">
        <v>41</v>
      </c>
      <c r="J41" s="1" t="s">
        <v>228</v>
      </c>
      <c r="K41" s="17"/>
      <c r="L41" s="17"/>
      <c r="M41" s="18"/>
      <c r="N41" s="63"/>
      <c r="O41" s="17"/>
      <c r="P41" s="17"/>
      <c r="Q41" s="17"/>
      <c r="R41" s="17"/>
      <c r="S41" s="17"/>
      <c r="T41" s="17"/>
      <c r="U41" s="17"/>
      <c r="V41" s="75"/>
      <c r="W41" s="17"/>
      <c r="X41" s="17"/>
      <c r="Y41" s="17"/>
      <c r="Z41" s="17"/>
      <c r="AA41" s="17"/>
      <c r="AB41" s="17"/>
      <c r="AC41" s="17"/>
      <c r="AD41" s="75"/>
      <c r="AE41" s="75"/>
      <c r="AF41" s="17"/>
      <c r="AG41" s="17"/>
      <c r="AH41" s="17">
        <v>80</v>
      </c>
      <c r="AI41" s="17">
        <v>0</v>
      </c>
      <c r="AJ41" s="17"/>
      <c r="AK41" s="17">
        <v>800</v>
      </c>
      <c r="AL41" s="25">
        <v>800</v>
      </c>
      <c r="AM41" s="164">
        <v>0</v>
      </c>
      <c r="AN41" s="110">
        <v>0</v>
      </c>
      <c r="AO41" s="110">
        <v>0</v>
      </c>
    </row>
    <row r="42" spans="1:41" x14ac:dyDescent="0.25">
      <c r="A42" s="97">
        <v>35</v>
      </c>
      <c r="B42" s="16" t="s">
        <v>4</v>
      </c>
      <c r="C42" s="10" t="s">
        <v>4</v>
      </c>
      <c r="D42" s="10" t="s">
        <v>4</v>
      </c>
      <c r="E42" s="10" t="s">
        <v>2</v>
      </c>
      <c r="F42" s="9">
        <v>3</v>
      </c>
      <c r="G42" s="71">
        <v>3</v>
      </c>
      <c r="H42" s="71"/>
      <c r="I42" s="71">
        <v>41</v>
      </c>
      <c r="J42" s="1" t="s">
        <v>168</v>
      </c>
      <c r="K42" s="17"/>
      <c r="L42" s="17"/>
      <c r="M42" s="18"/>
      <c r="N42" s="63"/>
      <c r="O42" s="17"/>
      <c r="P42" s="17"/>
      <c r="Q42" s="17"/>
      <c r="R42" s="17"/>
      <c r="S42" s="17"/>
      <c r="T42" s="17"/>
      <c r="U42" s="17"/>
      <c r="V42" s="75"/>
      <c r="W42" s="17"/>
      <c r="X42" s="17"/>
      <c r="Y42" s="17"/>
      <c r="Z42" s="17"/>
      <c r="AA42" s="17"/>
      <c r="AB42" s="17"/>
      <c r="AC42" s="17"/>
      <c r="AD42" s="75"/>
      <c r="AE42" s="75"/>
      <c r="AF42" s="17"/>
      <c r="AG42" s="17"/>
      <c r="AH42" s="17">
        <v>32</v>
      </c>
      <c r="AI42" s="17">
        <v>0</v>
      </c>
      <c r="AJ42" s="17"/>
      <c r="AK42" s="17">
        <v>256</v>
      </c>
      <c r="AL42" s="25">
        <v>256</v>
      </c>
      <c r="AM42" s="164">
        <v>0</v>
      </c>
      <c r="AN42" s="110">
        <v>0</v>
      </c>
      <c r="AO42" s="110">
        <v>0</v>
      </c>
    </row>
    <row r="43" spans="1:41" ht="15.75" customHeight="1" x14ac:dyDescent="0.25">
      <c r="A43" s="97">
        <v>36</v>
      </c>
      <c r="B43" s="16" t="s">
        <v>4</v>
      </c>
      <c r="C43" s="10" t="s">
        <v>4</v>
      </c>
      <c r="D43" s="10" t="s">
        <v>10</v>
      </c>
      <c r="E43" s="10" t="s">
        <v>5</v>
      </c>
      <c r="F43" s="180">
        <v>1</v>
      </c>
      <c r="G43" s="166"/>
      <c r="H43" s="10"/>
      <c r="I43" s="71">
        <v>41</v>
      </c>
      <c r="J43" s="1" t="s">
        <v>150</v>
      </c>
      <c r="K43" s="17">
        <v>250</v>
      </c>
      <c r="L43" s="17">
        <v>500</v>
      </c>
      <c r="M43" s="18">
        <v>4391.01</v>
      </c>
      <c r="N43" s="59">
        <f t="shared" ref="N43:N87" si="9">M43/L43</f>
        <v>8.782020000000001</v>
      </c>
      <c r="O43" s="17">
        <v>3900</v>
      </c>
      <c r="P43" s="17">
        <v>435</v>
      </c>
      <c r="Q43" s="17">
        <v>345</v>
      </c>
      <c r="R43" s="17">
        <v>250</v>
      </c>
      <c r="S43" s="17">
        <v>280</v>
      </c>
      <c r="T43" s="17">
        <v>2000</v>
      </c>
      <c r="U43" s="17">
        <v>300</v>
      </c>
      <c r="V43" s="75">
        <v>1000</v>
      </c>
      <c r="W43" s="17">
        <v>2000</v>
      </c>
      <c r="X43" s="17">
        <v>350</v>
      </c>
      <c r="Y43" s="17">
        <v>300</v>
      </c>
      <c r="Z43" s="17">
        <v>300</v>
      </c>
      <c r="AA43" s="17">
        <v>300</v>
      </c>
      <c r="AB43" s="17">
        <v>300</v>
      </c>
      <c r="AC43" s="17">
        <v>300</v>
      </c>
      <c r="AD43" s="75">
        <v>300</v>
      </c>
      <c r="AE43" s="75"/>
      <c r="AF43" s="17">
        <v>355</v>
      </c>
      <c r="AG43" s="17">
        <v>300</v>
      </c>
      <c r="AH43" s="17">
        <v>285</v>
      </c>
      <c r="AI43" s="17">
        <v>300</v>
      </c>
      <c r="AJ43" s="17">
        <v>300</v>
      </c>
      <c r="AK43" s="17">
        <v>300</v>
      </c>
      <c r="AL43" s="25">
        <v>195</v>
      </c>
      <c r="AM43" s="164">
        <v>300</v>
      </c>
      <c r="AN43" s="110">
        <v>300</v>
      </c>
      <c r="AO43" s="110">
        <v>300</v>
      </c>
    </row>
    <row r="44" spans="1:41" x14ac:dyDescent="0.25">
      <c r="A44" s="97">
        <v>37</v>
      </c>
      <c r="B44" s="16" t="s">
        <v>4</v>
      </c>
      <c r="C44" s="10" t="s">
        <v>4</v>
      </c>
      <c r="D44" s="10" t="s">
        <v>10</v>
      </c>
      <c r="E44" s="10" t="s">
        <v>5</v>
      </c>
      <c r="F44" s="180">
        <v>150</v>
      </c>
      <c r="G44" s="166"/>
      <c r="H44" s="10"/>
      <c r="I44" s="71">
        <v>41</v>
      </c>
      <c r="J44" s="1" t="s">
        <v>170</v>
      </c>
      <c r="K44" s="17"/>
      <c r="L44" s="17"/>
      <c r="M44" s="18"/>
      <c r="N44" s="59"/>
      <c r="O44" s="17"/>
      <c r="P44" s="17"/>
      <c r="Q44" s="17"/>
      <c r="R44" s="17"/>
      <c r="S44" s="17"/>
      <c r="T44" s="17"/>
      <c r="U44" s="17">
        <v>15</v>
      </c>
      <c r="V44" s="75"/>
      <c r="W44" s="17"/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75">
        <v>0</v>
      </c>
      <c r="AE44" s="75"/>
      <c r="AF44" s="17"/>
      <c r="AG44" s="17"/>
      <c r="AH44" s="17">
        <v>0.03</v>
      </c>
      <c r="AI44" s="17">
        <v>0</v>
      </c>
      <c r="AJ44" s="17"/>
      <c r="AK44" s="17">
        <v>0</v>
      </c>
      <c r="AL44" s="25">
        <v>0</v>
      </c>
      <c r="AM44" s="164">
        <v>0</v>
      </c>
      <c r="AN44" s="110">
        <v>0</v>
      </c>
      <c r="AO44" s="110">
        <v>0</v>
      </c>
    </row>
    <row r="45" spans="1:41" x14ac:dyDescent="0.25">
      <c r="A45" s="97">
        <v>38</v>
      </c>
      <c r="B45" s="16" t="s">
        <v>4</v>
      </c>
      <c r="C45" s="10" t="s">
        <v>4</v>
      </c>
      <c r="D45" s="10" t="s">
        <v>10</v>
      </c>
      <c r="E45" s="10" t="s">
        <v>5</v>
      </c>
      <c r="F45" s="9">
        <v>151</v>
      </c>
      <c r="G45" s="166"/>
      <c r="H45" s="10"/>
      <c r="I45" s="71">
        <v>41</v>
      </c>
      <c r="J45" s="10" t="s">
        <v>128</v>
      </c>
      <c r="K45" s="17"/>
      <c r="L45" s="17"/>
      <c r="M45" s="18"/>
      <c r="N45" s="59"/>
      <c r="O45" s="17"/>
      <c r="P45" s="17"/>
      <c r="Q45" s="17">
        <v>305.88</v>
      </c>
      <c r="R45" s="17"/>
      <c r="S45" s="17">
        <v>324.02</v>
      </c>
      <c r="T45" s="17"/>
      <c r="U45" s="17">
        <v>1877</v>
      </c>
      <c r="V45" s="75"/>
      <c r="W45" s="17"/>
      <c r="X45" s="17">
        <v>2137</v>
      </c>
      <c r="Y45" s="17">
        <v>1500</v>
      </c>
      <c r="Z45" s="17">
        <v>2751</v>
      </c>
      <c r="AA45" s="17">
        <v>2751</v>
      </c>
      <c r="AB45" s="17">
        <v>3123</v>
      </c>
      <c r="AC45" s="17">
        <v>3123</v>
      </c>
      <c r="AD45" s="75">
        <v>500</v>
      </c>
      <c r="AE45" s="75"/>
      <c r="AF45" s="17">
        <v>3376.71</v>
      </c>
      <c r="AG45" s="17">
        <v>500</v>
      </c>
      <c r="AH45" s="17">
        <v>2464</v>
      </c>
      <c r="AI45" s="17">
        <v>500</v>
      </c>
      <c r="AJ45" s="17">
        <v>500</v>
      </c>
      <c r="AK45" s="17">
        <v>919</v>
      </c>
      <c r="AL45" s="25">
        <v>887.03</v>
      </c>
      <c r="AM45" s="164">
        <v>500</v>
      </c>
      <c r="AN45" s="110">
        <v>500</v>
      </c>
      <c r="AO45" s="110">
        <v>500</v>
      </c>
    </row>
    <row r="46" spans="1:41" x14ac:dyDescent="0.25">
      <c r="A46" s="97">
        <v>39</v>
      </c>
      <c r="B46" s="16" t="s">
        <v>4</v>
      </c>
      <c r="C46" s="10" t="s">
        <v>4</v>
      </c>
      <c r="D46" s="10" t="s">
        <v>10</v>
      </c>
      <c r="E46" s="10" t="s">
        <v>5</v>
      </c>
      <c r="F46" s="9">
        <v>2</v>
      </c>
      <c r="G46" s="166"/>
      <c r="H46" s="10"/>
      <c r="I46" s="71">
        <v>41</v>
      </c>
      <c r="J46" s="10" t="s">
        <v>119</v>
      </c>
      <c r="K46" s="17"/>
      <c r="L46" s="17"/>
      <c r="M46" s="18"/>
      <c r="N46" s="59"/>
      <c r="O46" s="17"/>
      <c r="P46" s="17"/>
      <c r="Q46" s="17">
        <v>119.58</v>
      </c>
      <c r="R46" s="17"/>
      <c r="S46" s="17">
        <v>30.98</v>
      </c>
      <c r="T46" s="17"/>
      <c r="U46" s="17">
        <v>7</v>
      </c>
      <c r="V46" s="75"/>
      <c r="W46" s="17"/>
      <c r="X46" s="17">
        <v>1</v>
      </c>
      <c r="Y46" s="17">
        <v>10</v>
      </c>
      <c r="Z46" s="17">
        <v>10</v>
      </c>
      <c r="AA46" s="17">
        <v>10</v>
      </c>
      <c r="AB46" s="17">
        <v>10</v>
      </c>
      <c r="AC46" s="17">
        <v>10</v>
      </c>
      <c r="AD46" s="75">
        <v>10</v>
      </c>
      <c r="AE46" s="75"/>
      <c r="AF46" s="17">
        <v>1.1200000000000001</v>
      </c>
      <c r="AG46" s="17">
        <v>10</v>
      </c>
      <c r="AH46" s="17">
        <v>0.42</v>
      </c>
      <c r="AI46" s="17">
        <v>10</v>
      </c>
      <c r="AJ46" s="17">
        <v>10</v>
      </c>
      <c r="AK46" s="17">
        <v>10</v>
      </c>
      <c r="AL46" s="25">
        <v>8.57</v>
      </c>
      <c r="AM46" s="164">
        <v>10</v>
      </c>
      <c r="AN46" s="110">
        <v>10</v>
      </c>
      <c r="AO46" s="110">
        <v>10</v>
      </c>
    </row>
    <row r="47" spans="1:41" x14ac:dyDescent="0.25">
      <c r="A47" s="97">
        <v>40</v>
      </c>
      <c r="B47" s="16" t="s">
        <v>4</v>
      </c>
      <c r="C47" s="10" t="s">
        <v>4</v>
      </c>
      <c r="D47" s="10" t="s">
        <v>10</v>
      </c>
      <c r="E47" s="10" t="s">
        <v>5</v>
      </c>
      <c r="F47" s="9">
        <v>3</v>
      </c>
      <c r="G47" s="166"/>
      <c r="H47" s="10"/>
      <c r="I47" s="71">
        <v>41</v>
      </c>
      <c r="J47" s="10" t="s">
        <v>120</v>
      </c>
      <c r="K47" s="17"/>
      <c r="L47" s="17"/>
      <c r="M47" s="18"/>
      <c r="N47" s="59"/>
      <c r="O47" s="17"/>
      <c r="P47" s="17"/>
      <c r="Q47" s="17">
        <v>100</v>
      </c>
      <c r="R47" s="17"/>
      <c r="S47" s="17">
        <v>36</v>
      </c>
      <c r="T47" s="17"/>
      <c r="U47" s="17">
        <v>50</v>
      </c>
      <c r="V47" s="75"/>
      <c r="W47" s="17"/>
      <c r="X47" s="17">
        <v>90</v>
      </c>
      <c r="Y47" s="17">
        <v>50</v>
      </c>
      <c r="Z47" s="17">
        <v>50</v>
      </c>
      <c r="AA47" s="17">
        <v>50</v>
      </c>
      <c r="AB47" s="17">
        <v>50</v>
      </c>
      <c r="AC47" s="17">
        <v>50</v>
      </c>
      <c r="AD47" s="75">
        <v>50</v>
      </c>
      <c r="AE47" s="75"/>
      <c r="AF47" s="17">
        <v>90</v>
      </c>
      <c r="AG47" s="17">
        <v>50</v>
      </c>
      <c r="AH47" s="17">
        <v>200</v>
      </c>
      <c r="AI47" s="17">
        <v>0</v>
      </c>
      <c r="AJ47" s="17"/>
      <c r="AK47" s="17">
        <v>0</v>
      </c>
      <c r="AL47" s="25"/>
      <c r="AM47" s="164">
        <v>0</v>
      </c>
      <c r="AN47" s="110">
        <v>0</v>
      </c>
      <c r="AO47" s="110">
        <v>0</v>
      </c>
    </row>
    <row r="48" spans="1:41" x14ac:dyDescent="0.25">
      <c r="A48" s="97">
        <v>41</v>
      </c>
      <c r="B48" s="16" t="s">
        <v>4</v>
      </c>
      <c r="C48" s="10" t="s">
        <v>4</v>
      </c>
      <c r="D48" s="10" t="s">
        <v>10</v>
      </c>
      <c r="E48" s="10" t="s">
        <v>5</v>
      </c>
      <c r="F48" s="9">
        <v>4</v>
      </c>
      <c r="G48" s="166"/>
      <c r="H48" s="10"/>
      <c r="I48" s="71">
        <v>41</v>
      </c>
      <c r="J48" s="10" t="s">
        <v>135</v>
      </c>
      <c r="K48" s="17"/>
      <c r="L48" s="17"/>
      <c r="M48" s="18"/>
      <c r="N48" s="59"/>
      <c r="O48" s="17"/>
      <c r="P48" s="17"/>
      <c r="Q48" s="17">
        <v>6</v>
      </c>
      <c r="R48" s="17"/>
      <c r="S48" s="17">
        <v>18</v>
      </c>
      <c r="T48" s="17"/>
      <c r="U48" s="17">
        <v>4</v>
      </c>
      <c r="V48" s="75"/>
      <c r="W48" s="17"/>
      <c r="X48" s="17">
        <v>12</v>
      </c>
      <c r="Y48" s="17">
        <v>12</v>
      </c>
      <c r="Z48" s="17">
        <v>12</v>
      </c>
      <c r="AA48" s="17">
        <v>12</v>
      </c>
      <c r="AB48" s="17">
        <v>12</v>
      </c>
      <c r="AC48" s="17">
        <v>12</v>
      </c>
      <c r="AD48" s="75">
        <v>12</v>
      </c>
      <c r="AE48" s="75"/>
      <c r="AF48" s="17">
        <v>4</v>
      </c>
      <c r="AG48" s="17">
        <v>12</v>
      </c>
      <c r="AH48" s="17">
        <v>2</v>
      </c>
      <c r="AI48" s="17">
        <v>0</v>
      </c>
      <c r="AJ48" s="17"/>
      <c r="AK48" s="17">
        <v>4</v>
      </c>
      <c r="AL48" s="25">
        <v>4</v>
      </c>
      <c r="AM48" s="164">
        <v>0</v>
      </c>
      <c r="AN48" s="110">
        <v>0</v>
      </c>
      <c r="AO48" s="110">
        <v>0</v>
      </c>
    </row>
    <row r="49" spans="1:41" x14ac:dyDescent="0.25">
      <c r="A49" s="97">
        <v>42</v>
      </c>
      <c r="B49" s="16" t="s">
        <v>4</v>
      </c>
      <c r="C49" s="10" t="s">
        <v>4</v>
      </c>
      <c r="D49" s="10" t="s">
        <v>10</v>
      </c>
      <c r="E49" s="10" t="s">
        <v>5</v>
      </c>
      <c r="F49" s="9">
        <v>5</v>
      </c>
      <c r="G49" s="166"/>
      <c r="H49" s="10"/>
      <c r="I49" s="71">
        <v>41</v>
      </c>
      <c r="J49" s="10" t="s">
        <v>132</v>
      </c>
      <c r="K49" s="17"/>
      <c r="L49" s="17"/>
      <c r="M49" s="18"/>
      <c r="N49" s="59"/>
      <c r="O49" s="17"/>
      <c r="P49" s="17"/>
      <c r="Q49" s="17">
        <v>200</v>
      </c>
      <c r="R49" s="17"/>
      <c r="S49" s="17">
        <v>788</v>
      </c>
      <c r="T49" s="17"/>
      <c r="U49" s="95"/>
      <c r="V49" s="95"/>
      <c r="W49" s="95"/>
      <c r="X49" s="95"/>
      <c r="Y49" s="17">
        <v>150</v>
      </c>
      <c r="Z49" s="17">
        <v>150</v>
      </c>
      <c r="AA49" s="17">
        <v>150</v>
      </c>
      <c r="AB49" s="17">
        <v>768</v>
      </c>
      <c r="AC49" s="17">
        <v>768</v>
      </c>
      <c r="AD49" s="75">
        <v>500</v>
      </c>
      <c r="AE49" s="75"/>
      <c r="AF49" s="17">
        <v>768</v>
      </c>
      <c r="AG49" s="17">
        <v>500</v>
      </c>
      <c r="AH49" s="17">
        <v>850</v>
      </c>
      <c r="AI49" s="17">
        <v>500</v>
      </c>
      <c r="AJ49" s="17">
        <v>500</v>
      </c>
      <c r="AK49" s="17">
        <v>500</v>
      </c>
      <c r="AL49" s="25">
        <v>160</v>
      </c>
      <c r="AM49" s="164">
        <v>500</v>
      </c>
      <c r="AN49" s="110">
        <v>500</v>
      </c>
      <c r="AO49" s="110">
        <v>500</v>
      </c>
    </row>
    <row r="50" spans="1:41" x14ac:dyDescent="0.25">
      <c r="A50" s="97">
        <v>43</v>
      </c>
      <c r="B50" s="16" t="s">
        <v>4</v>
      </c>
      <c r="C50" s="10" t="s">
        <v>4</v>
      </c>
      <c r="D50" s="10" t="s">
        <v>10</v>
      </c>
      <c r="E50" s="10" t="s">
        <v>5</v>
      </c>
      <c r="F50" s="9">
        <v>6</v>
      </c>
      <c r="G50" s="166"/>
      <c r="H50" s="10"/>
      <c r="I50" s="71">
        <v>41</v>
      </c>
      <c r="J50" s="10" t="s">
        <v>121</v>
      </c>
      <c r="K50" s="17"/>
      <c r="L50" s="17"/>
      <c r="M50" s="18"/>
      <c r="N50" s="59"/>
      <c r="O50" s="17"/>
      <c r="P50" s="17"/>
      <c r="Q50" s="17">
        <v>3500</v>
      </c>
      <c r="R50" s="17"/>
      <c r="S50" s="17">
        <v>395.01</v>
      </c>
      <c r="T50" s="17"/>
      <c r="U50" s="17"/>
      <c r="V50" s="75"/>
      <c r="W50" s="17"/>
      <c r="X50" s="17">
        <v>275</v>
      </c>
      <c r="Y50" s="17">
        <v>150</v>
      </c>
      <c r="Z50" s="17">
        <v>150</v>
      </c>
      <c r="AA50" s="17">
        <v>150</v>
      </c>
      <c r="AB50" s="17">
        <v>150</v>
      </c>
      <c r="AC50" s="17">
        <v>150</v>
      </c>
      <c r="AD50" s="75">
        <v>20</v>
      </c>
      <c r="AE50" s="75"/>
      <c r="AF50" s="17">
        <v>30</v>
      </c>
      <c r="AG50" s="17">
        <v>20</v>
      </c>
      <c r="AH50" s="17">
        <v>10</v>
      </c>
      <c r="AI50" s="17">
        <v>20</v>
      </c>
      <c r="AJ50" s="17">
        <v>20</v>
      </c>
      <c r="AK50" s="17">
        <v>20</v>
      </c>
      <c r="AL50" s="25">
        <v>0</v>
      </c>
      <c r="AM50" s="164">
        <v>20</v>
      </c>
      <c r="AN50" s="110">
        <v>20</v>
      </c>
      <c r="AO50" s="110">
        <v>20</v>
      </c>
    </row>
    <row r="51" spans="1:41" x14ac:dyDescent="0.25">
      <c r="A51" s="97">
        <v>44</v>
      </c>
      <c r="B51" s="16" t="s">
        <v>4</v>
      </c>
      <c r="C51" s="10" t="s">
        <v>4</v>
      </c>
      <c r="D51" s="10" t="s">
        <v>10</v>
      </c>
      <c r="E51" s="10" t="s">
        <v>5</v>
      </c>
      <c r="F51" s="9">
        <v>7</v>
      </c>
      <c r="G51" s="166"/>
      <c r="H51" s="10"/>
      <c r="I51" s="71">
        <v>41</v>
      </c>
      <c r="J51" s="10" t="s">
        <v>122</v>
      </c>
      <c r="K51" s="17"/>
      <c r="L51" s="17"/>
      <c r="M51" s="18"/>
      <c r="N51" s="59"/>
      <c r="O51" s="17"/>
      <c r="P51" s="17"/>
      <c r="Q51" s="17"/>
      <c r="R51" s="17"/>
      <c r="S51" s="17">
        <v>3015</v>
      </c>
      <c r="T51" s="17"/>
      <c r="U51" s="17">
        <v>20</v>
      </c>
      <c r="V51" s="75"/>
      <c r="W51" s="17"/>
      <c r="X51" s="17">
        <v>5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75">
        <v>0</v>
      </c>
      <c r="AE51" s="75"/>
      <c r="AF51" s="17"/>
      <c r="AG51" s="17"/>
      <c r="AH51" s="17"/>
      <c r="AI51" s="17">
        <v>0</v>
      </c>
      <c r="AJ51" s="17"/>
      <c r="AK51" s="17">
        <v>0</v>
      </c>
      <c r="AL51" s="25"/>
      <c r="AM51" s="164">
        <v>0</v>
      </c>
      <c r="AN51" s="110">
        <v>0</v>
      </c>
      <c r="AO51" s="110">
        <v>0</v>
      </c>
    </row>
    <row r="52" spans="1:41" x14ac:dyDescent="0.25">
      <c r="A52" s="97"/>
      <c r="B52" s="16" t="s">
        <v>4</v>
      </c>
      <c r="C52" s="10" t="s">
        <v>4</v>
      </c>
      <c r="D52" s="10" t="s">
        <v>10</v>
      </c>
      <c r="E52" s="10" t="s">
        <v>5</v>
      </c>
      <c r="F52" s="9">
        <v>8</v>
      </c>
      <c r="G52" s="166"/>
      <c r="H52" s="10"/>
      <c r="I52" s="71">
        <v>41</v>
      </c>
      <c r="J52" s="10" t="s">
        <v>204</v>
      </c>
      <c r="K52" s="17"/>
      <c r="L52" s="17"/>
      <c r="M52" s="18"/>
      <c r="N52" s="59"/>
      <c r="O52" s="17"/>
      <c r="P52" s="17"/>
      <c r="Q52" s="17"/>
      <c r="R52" s="17"/>
      <c r="S52" s="17"/>
      <c r="T52" s="17"/>
      <c r="U52" s="17"/>
      <c r="V52" s="75"/>
      <c r="W52" s="17"/>
      <c r="X52" s="17"/>
      <c r="Y52" s="17"/>
      <c r="Z52" s="17"/>
      <c r="AA52" s="17"/>
      <c r="AB52" s="17"/>
      <c r="AC52" s="17"/>
      <c r="AD52" s="75"/>
      <c r="AE52" s="75"/>
      <c r="AF52" s="17"/>
      <c r="AG52" s="17"/>
      <c r="AH52" s="17"/>
      <c r="AI52" s="17">
        <v>0</v>
      </c>
      <c r="AJ52" s="17"/>
      <c r="AK52" s="17">
        <v>0</v>
      </c>
      <c r="AL52" s="25"/>
      <c r="AM52" s="164">
        <v>130</v>
      </c>
      <c r="AN52" s="110">
        <v>130</v>
      </c>
      <c r="AO52" s="110">
        <v>130</v>
      </c>
    </row>
    <row r="53" spans="1:41" x14ac:dyDescent="0.25">
      <c r="A53" s="97"/>
      <c r="B53" s="16" t="s">
        <v>4</v>
      </c>
      <c r="C53" s="10" t="s">
        <v>4</v>
      </c>
      <c r="D53" s="10" t="s">
        <v>10</v>
      </c>
      <c r="E53" s="10" t="s">
        <v>5</v>
      </c>
      <c r="F53" s="9">
        <v>65</v>
      </c>
      <c r="G53" s="166"/>
      <c r="H53" s="10"/>
      <c r="I53" s="71">
        <v>71</v>
      </c>
      <c r="J53" s="10" t="s">
        <v>190</v>
      </c>
      <c r="K53" s="17"/>
      <c r="L53" s="17"/>
      <c r="M53" s="18"/>
      <c r="N53" s="59"/>
      <c r="O53" s="17"/>
      <c r="P53" s="17"/>
      <c r="Q53" s="17"/>
      <c r="R53" s="17"/>
      <c r="S53" s="17"/>
      <c r="T53" s="17"/>
      <c r="U53" s="17"/>
      <c r="V53" s="75"/>
      <c r="W53" s="17"/>
      <c r="X53" s="17"/>
      <c r="Y53" s="17"/>
      <c r="Z53" s="17"/>
      <c r="AA53" s="17"/>
      <c r="AB53" s="17"/>
      <c r="AC53" s="17"/>
      <c r="AD53" s="75"/>
      <c r="AE53" s="75"/>
      <c r="AF53" s="17"/>
      <c r="AG53" s="17"/>
      <c r="AH53" s="17"/>
      <c r="AI53" s="17">
        <v>0</v>
      </c>
      <c r="AJ53" s="17"/>
      <c r="AK53" s="17">
        <v>69</v>
      </c>
      <c r="AL53" s="25">
        <v>68.8</v>
      </c>
      <c r="AM53" s="164">
        <v>0</v>
      </c>
      <c r="AN53" s="110">
        <v>0</v>
      </c>
      <c r="AO53" s="110">
        <v>0</v>
      </c>
    </row>
    <row r="54" spans="1:41" x14ac:dyDescent="0.25">
      <c r="A54" s="97">
        <v>45</v>
      </c>
      <c r="B54" s="16" t="s">
        <v>4</v>
      </c>
      <c r="C54" s="10" t="s">
        <v>4</v>
      </c>
      <c r="D54" s="10" t="s">
        <v>10</v>
      </c>
      <c r="E54" s="10" t="s">
        <v>7</v>
      </c>
      <c r="F54" s="9"/>
      <c r="G54" s="166"/>
      <c r="H54" s="10"/>
      <c r="I54" s="10" t="s">
        <v>3</v>
      </c>
      <c r="J54" s="10" t="s">
        <v>26</v>
      </c>
      <c r="K54" s="17">
        <v>2400</v>
      </c>
      <c r="L54" s="17">
        <v>2400</v>
      </c>
      <c r="M54" s="18">
        <v>2295</v>
      </c>
      <c r="N54" s="59">
        <f t="shared" si="9"/>
        <v>0.95625000000000004</v>
      </c>
      <c r="O54" s="17"/>
      <c r="P54" s="17">
        <v>3011</v>
      </c>
      <c r="Q54" s="17">
        <v>2475</v>
      </c>
      <c r="R54" s="17">
        <v>2400</v>
      </c>
      <c r="S54" s="17">
        <v>3183.4</v>
      </c>
      <c r="T54" s="17">
        <v>4500</v>
      </c>
      <c r="U54" s="17">
        <v>5063</v>
      </c>
      <c r="V54" s="75">
        <v>4500</v>
      </c>
      <c r="W54" s="17">
        <v>5000</v>
      </c>
      <c r="X54" s="17">
        <v>5384</v>
      </c>
      <c r="Y54" s="17">
        <v>5300</v>
      </c>
      <c r="Z54" s="17">
        <v>5300</v>
      </c>
      <c r="AA54" s="17">
        <v>5300</v>
      </c>
      <c r="AB54" s="17">
        <v>5300</v>
      </c>
      <c r="AC54" s="17">
        <v>5300</v>
      </c>
      <c r="AD54" s="75">
        <v>5300</v>
      </c>
      <c r="AE54" s="75">
        <v>250</v>
      </c>
      <c r="AF54" s="17">
        <v>5199.75</v>
      </c>
      <c r="AG54" s="17">
        <v>5550</v>
      </c>
      <c r="AH54" s="17">
        <v>5474</v>
      </c>
      <c r="AI54" s="17">
        <v>5850</v>
      </c>
      <c r="AJ54" s="17">
        <v>5850</v>
      </c>
      <c r="AK54" s="17">
        <v>5850</v>
      </c>
      <c r="AL54" s="25">
        <v>3758.25</v>
      </c>
      <c r="AM54" s="164">
        <v>5850</v>
      </c>
      <c r="AN54" s="110">
        <v>5850</v>
      </c>
      <c r="AO54" s="110">
        <v>5850</v>
      </c>
    </row>
    <row r="55" spans="1:41" x14ac:dyDescent="0.25">
      <c r="A55" s="97">
        <v>46</v>
      </c>
      <c r="B55" s="16" t="s">
        <v>4</v>
      </c>
      <c r="C55" s="10" t="s">
        <v>4</v>
      </c>
      <c r="D55" s="10" t="s">
        <v>10</v>
      </c>
      <c r="E55" s="147" t="s">
        <v>5</v>
      </c>
      <c r="F55" s="9" t="s">
        <v>27</v>
      </c>
      <c r="G55" s="9">
        <v>1</v>
      </c>
      <c r="H55" s="10"/>
      <c r="I55" s="148">
        <v>71</v>
      </c>
      <c r="J55" s="10" t="s">
        <v>151</v>
      </c>
      <c r="K55" s="17">
        <v>900</v>
      </c>
      <c r="L55" s="17">
        <v>900</v>
      </c>
      <c r="M55" s="18">
        <v>966.18</v>
      </c>
      <c r="N55" s="59">
        <f t="shared" si="9"/>
        <v>1.0735333333333332</v>
      </c>
      <c r="O55" s="17">
        <v>100</v>
      </c>
      <c r="P55" s="17">
        <v>542.37</v>
      </c>
      <c r="Q55" s="17">
        <v>1142.0999999999999</v>
      </c>
      <c r="R55" s="17">
        <v>400</v>
      </c>
      <c r="S55" s="17">
        <v>661.12</v>
      </c>
      <c r="T55" s="17">
        <v>700</v>
      </c>
      <c r="U55" s="17">
        <v>883</v>
      </c>
      <c r="V55" s="75">
        <v>400</v>
      </c>
      <c r="W55" s="17">
        <v>800</v>
      </c>
      <c r="X55" s="17">
        <v>665</v>
      </c>
      <c r="Y55" s="17">
        <v>660</v>
      </c>
      <c r="Z55" s="17">
        <v>660</v>
      </c>
      <c r="AA55" s="17">
        <v>660</v>
      </c>
      <c r="AB55" s="17">
        <v>660</v>
      </c>
      <c r="AC55" s="17">
        <v>660</v>
      </c>
      <c r="AD55" s="75">
        <v>660</v>
      </c>
      <c r="AE55" s="75"/>
      <c r="AF55" s="17">
        <v>589.1</v>
      </c>
      <c r="AG55" s="17">
        <v>660</v>
      </c>
      <c r="AH55" s="110">
        <v>96</v>
      </c>
      <c r="AI55" s="110">
        <v>300</v>
      </c>
      <c r="AJ55" s="17">
        <v>300</v>
      </c>
      <c r="AK55" s="110">
        <v>300</v>
      </c>
      <c r="AL55" s="25">
        <v>238</v>
      </c>
      <c r="AM55" s="164">
        <v>0</v>
      </c>
      <c r="AN55" s="110">
        <v>0</v>
      </c>
      <c r="AO55" s="110">
        <v>0</v>
      </c>
    </row>
    <row r="56" spans="1:41" x14ac:dyDescent="0.25">
      <c r="A56" s="97"/>
      <c r="B56" s="16" t="s">
        <v>4</v>
      </c>
      <c r="C56" s="10" t="s">
        <v>4</v>
      </c>
      <c r="D56" s="10" t="s">
        <v>10</v>
      </c>
      <c r="E56" s="147" t="s">
        <v>5</v>
      </c>
      <c r="F56" s="9" t="s">
        <v>27</v>
      </c>
      <c r="G56" s="9">
        <v>2</v>
      </c>
      <c r="H56" s="10"/>
      <c r="I56" s="148">
        <v>71</v>
      </c>
      <c r="J56" s="10" t="s">
        <v>223</v>
      </c>
      <c r="K56" s="17"/>
      <c r="L56" s="17"/>
      <c r="M56" s="18"/>
      <c r="N56" s="59"/>
      <c r="O56" s="17"/>
      <c r="P56" s="17"/>
      <c r="Q56" s="17"/>
      <c r="R56" s="17"/>
      <c r="S56" s="17"/>
      <c r="T56" s="17"/>
      <c r="U56" s="17"/>
      <c r="V56" s="75"/>
      <c r="W56" s="17"/>
      <c r="X56" s="17"/>
      <c r="Y56" s="17"/>
      <c r="Z56" s="17"/>
      <c r="AA56" s="17"/>
      <c r="AB56" s="17"/>
      <c r="AC56" s="17"/>
      <c r="AD56" s="75"/>
      <c r="AE56" s="75"/>
      <c r="AF56" s="17"/>
      <c r="AG56" s="17"/>
      <c r="AH56" s="110"/>
      <c r="AI56" s="110"/>
      <c r="AJ56" s="17"/>
      <c r="AK56" s="110"/>
      <c r="AL56" s="25"/>
      <c r="AM56" s="164">
        <v>12500</v>
      </c>
      <c r="AN56" s="110">
        <v>12500</v>
      </c>
      <c r="AO56" s="110">
        <v>12500</v>
      </c>
    </row>
    <row r="57" spans="1:41" x14ac:dyDescent="0.25">
      <c r="A57" s="97">
        <v>47</v>
      </c>
      <c r="B57" s="16" t="s">
        <v>4</v>
      </c>
      <c r="C57" s="10" t="s">
        <v>4</v>
      </c>
      <c r="D57" s="10" t="s">
        <v>10</v>
      </c>
      <c r="E57" s="10" t="s">
        <v>2</v>
      </c>
      <c r="F57" s="9" t="s">
        <v>10</v>
      </c>
      <c r="G57" s="10"/>
      <c r="H57" s="10"/>
      <c r="I57" s="10" t="s">
        <v>3</v>
      </c>
      <c r="J57" s="10" t="s">
        <v>205</v>
      </c>
      <c r="K57" s="17"/>
      <c r="L57" s="17"/>
      <c r="M57" s="18"/>
      <c r="N57" s="59" t="e">
        <f t="shared" si="9"/>
        <v>#DIV/0!</v>
      </c>
      <c r="O57" s="17"/>
      <c r="P57" s="17"/>
      <c r="Q57" s="17"/>
      <c r="R57" s="17"/>
      <c r="S57" s="17"/>
      <c r="T57" s="17"/>
      <c r="U57" s="17"/>
      <c r="V57" s="75"/>
      <c r="W57" s="17"/>
      <c r="X57" s="17"/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75">
        <v>0</v>
      </c>
      <c r="AE57" s="75"/>
      <c r="AF57" s="17"/>
      <c r="AG57" s="17"/>
      <c r="AH57" s="17"/>
      <c r="AI57" s="17"/>
      <c r="AJ57" s="17"/>
      <c r="AK57" s="17"/>
      <c r="AL57" s="25"/>
      <c r="AM57" s="164">
        <v>0</v>
      </c>
      <c r="AN57" s="110">
        <v>0</v>
      </c>
      <c r="AO57" s="110">
        <v>0</v>
      </c>
    </row>
    <row r="58" spans="1:41" x14ac:dyDescent="0.25">
      <c r="A58" s="97"/>
      <c r="B58" s="16" t="s">
        <v>4</v>
      </c>
      <c r="C58" s="10" t="s">
        <v>4</v>
      </c>
      <c r="D58" s="10" t="s">
        <v>10</v>
      </c>
      <c r="E58" s="10" t="s">
        <v>2</v>
      </c>
      <c r="F58" s="9">
        <v>16</v>
      </c>
      <c r="G58" s="10"/>
      <c r="H58" s="10"/>
      <c r="I58" s="71">
        <v>41</v>
      </c>
      <c r="J58" s="10" t="s">
        <v>193</v>
      </c>
      <c r="K58" s="17"/>
      <c r="L58" s="17"/>
      <c r="M58" s="18"/>
      <c r="N58" s="59"/>
      <c r="O58" s="17"/>
      <c r="P58" s="17"/>
      <c r="Q58" s="17"/>
      <c r="R58" s="17"/>
      <c r="S58" s="17"/>
      <c r="T58" s="17"/>
      <c r="U58" s="17"/>
      <c r="V58" s="75"/>
      <c r="W58" s="17"/>
      <c r="X58" s="17"/>
      <c r="Y58" s="17"/>
      <c r="Z58" s="17"/>
      <c r="AA58" s="17"/>
      <c r="AB58" s="17"/>
      <c r="AC58" s="17"/>
      <c r="AD58" s="75"/>
      <c r="AE58" s="75"/>
      <c r="AF58" s="17"/>
      <c r="AG58" s="17"/>
      <c r="AH58" s="17"/>
      <c r="AI58" s="17">
        <v>0</v>
      </c>
      <c r="AJ58" s="17"/>
      <c r="AK58" s="17">
        <v>33</v>
      </c>
      <c r="AL58" s="25">
        <v>33</v>
      </c>
      <c r="AM58" s="164">
        <v>0</v>
      </c>
      <c r="AN58" s="110">
        <v>0</v>
      </c>
      <c r="AO58" s="110">
        <v>0</v>
      </c>
    </row>
    <row r="59" spans="1:41" x14ac:dyDescent="0.25">
      <c r="A59" s="97">
        <v>48</v>
      </c>
      <c r="B59" s="16" t="s">
        <v>4</v>
      </c>
      <c r="C59" s="10" t="s">
        <v>4</v>
      </c>
      <c r="D59" s="10" t="s">
        <v>10</v>
      </c>
      <c r="E59" s="10" t="s">
        <v>19</v>
      </c>
      <c r="F59" s="9"/>
      <c r="G59" s="10"/>
      <c r="H59" s="10"/>
      <c r="I59" s="10" t="s">
        <v>3</v>
      </c>
      <c r="J59" s="10" t="s">
        <v>28</v>
      </c>
      <c r="K59" s="17">
        <v>0</v>
      </c>
      <c r="L59" s="17"/>
      <c r="M59" s="18"/>
      <c r="N59" s="59" t="e">
        <f t="shared" si="9"/>
        <v>#DIV/0!</v>
      </c>
      <c r="O59" s="17">
        <v>0</v>
      </c>
      <c r="P59" s="17">
        <v>332.8</v>
      </c>
      <c r="Q59" s="17"/>
      <c r="R59" s="17">
        <v>0</v>
      </c>
      <c r="S59" s="17"/>
      <c r="T59" s="17"/>
      <c r="U59" s="17"/>
      <c r="V59" s="75">
        <v>0</v>
      </c>
      <c r="W59" s="17">
        <v>0</v>
      </c>
      <c r="X59" s="17"/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75">
        <v>0</v>
      </c>
      <c r="AE59" s="75"/>
      <c r="AF59" s="17"/>
      <c r="AG59" s="17"/>
      <c r="AH59" s="17"/>
      <c r="AI59" s="17">
        <v>0</v>
      </c>
      <c r="AJ59" s="17"/>
      <c r="AK59" s="17">
        <v>0</v>
      </c>
      <c r="AL59" s="17"/>
      <c r="AM59" s="164">
        <v>0</v>
      </c>
      <c r="AN59" s="110">
        <v>0</v>
      </c>
      <c r="AO59" s="110">
        <v>0</v>
      </c>
    </row>
    <row r="60" spans="1:41" x14ac:dyDescent="0.25">
      <c r="A60" s="142">
        <v>49</v>
      </c>
      <c r="B60" s="26" t="s">
        <v>4</v>
      </c>
      <c r="C60" s="27" t="s">
        <v>4</v>
      </c>
      <c r="D60" s="27"/>
      <c r="E60" s="27"/>
      <c r="F60" s="178"/>
      <c r="G60" s="27"/>
      <c r="H60" s="27"/>
      <c r="I60" s="27"/>
      <c r="J60" s="2" t="s">
        <v>63</v>
      </c>
      <c r="K60" s="28">
        <f>SUM(K23:K59)</f>
        <v>7750</v>
      </c>
      <c r="L60" s="28">
        <f>SUM(L23:L59)</f>
        <v>9000</v>
      </c>
      <c r="M60" s="61">
        <f>SUM(M23:M59)</f>
        <v>17807.059999999998</v>
      </c>
      <c r="N60" s="67">
        <f t="shared" si="9"/>
        <v>1.9785622222222219</v>
      </c>
      <c r="O60" s="28">
        <f t="shared" ref="O60:AM60" si="10">SUM(O23:O59)</f>
        <v>4000</v>
      </c>
      <c r="P60" s="28">
        <f t="shared" si="10"/>
        <v>21220.989999999998</v>
      </c>
      <c r="Q60" s="28">
        <f t="shared" si="10"/>
        <v>21228.499999999996</v>
      </c>
      <c r="R60" s="28">
        <f t="shared" si="10"/>
        <v>7250</v>
      </c>
      <c r="S60" s="28">
        <f t="shared" si="10"/>
        <v>18519.39</v>
      </c>
      <c r="T60" s="28">
        <f t="shared" si="10"/>
        <v>28200</v>
      </c>
      <c r="U60" s="28">
        <f t="shared" si="10"/>
        <v>35058</v>
      </c>
      <c r="V60" s="77">
        <f t="shared" si="10"/>
        <v>10100</v>
      </c>
      <c r="W60" s="28">
        <f t="shared" si="10"/>
        <v>12800</v>
      </c>
      <c r="X60" s="28">
        <f t="shared" si="10"/>
        <v>21317</v>
      </c>
      <c r="Y60" s="28">
        <f t="shared" si="10"/>
        <v>14153</v>
      </c>
      <c r="Z60" s="28">
        <f t="shared" si="10"/>
        <v>20700</v>
      </c>
      <c r="AA60" s="28">
        <f t="shared" si="10"/>
        <v>20700</v>
      </c>
      <c r="AB60" s="28">
        <f t="shared" si="10"/>
        <v>23904</v>
      </c>
      <c r="AC60" s="28">
        <f t="shared" si="10"/>
        <v>25259</v>
      </c>
      <c r="AD60" s="77">
        <f t="shared" si="10"/>
        <v>13904</v>
      </c>
      <c r="AE60" s="77">
        <f t="shared" si="10"/>
        <v>250</v>
      </c>
      <c r="AF60" s="28">
        <f t="shared" si="10"/>
        <v>25465.519999999997</v>
      </c>
      <c r="AG60" s="28">
        <f t="shared" si="10"/>
        <v>14154</v>
      </c>
      <c r="AH60" s="28">
        <f t="shared" si="10"/>
        <v>31528.1</v>
      </c>
      <c r="AI60" s="28">
        <f t="shared" si="10"/>
        <v>14650</v>
      </c>
      <c r="AJ60" s="28">
        <f t="shared" si="10"/>
        <v>14650</v>
      </c>
      <c r="AK60" s="28">
        <f t="shared" si="10"/>
        <v>18656.5</v>
      </c>
      <c r="AL60" s="28">
        <f t="shared" si="10"/>
        <v>13551.65</v>
      </c>
      <c r="AM60" s="28">
        <f t="shared" si="10"/>
        <v>25380</v>
      </c>
      <c r="AN60" s="28">
        <f>SUM(AN23:AN59)</f>
        <v>25380</v>
      </c>
      <c r="AO60" s="110">
        <f>SUM(AO23:AO59)</f>
        <v>25380</v>
      </c>
    </row>
    <row r="61" spans="1:41" x14ac:dyDescent="0.25">
      <c r="A61" s="168"/>
      <c r="B61" s="16" t="s">
        <v>4</v>
      </c>
      <c r="C61" s="10" t="s">
        <v>10</v>
      </c>
      <c r="D61" s="71">
        <v>1</v>
      </c>
      <c r="E61" s="169"/>
      <c r="F61" s="179"/>
      <c r="G61" s="169"/>
      <c r="H61" s="169"/>
      <c r="I61" s="169"/>
      <c r="J61" s="169" t="s">
        <v>206</v>
      </c>
      <c r="K61" s="110"/>
      <c r="L61" s="110"/>
      <c r="M61" s="170"/>
      <c r="N61" s="171"/>
      <c r="O61" s="110"/>
      <c r="P61" s="110"/>
      <c r="Q61" s="110"/>
      <c r="R61" s="110"/>
      <c r="S61" s="110"/>
      <c r="T61" s="110"/>
      <c r="U61" s="110"/>
      <c r="V61" s="114"/>
      <c r="W61" s="110"/>
      <c r="X61" s="110"/>
      <c r="Y61" s="110"/>
      <c r="Z61" s="110"/>
      <c r="AA61" s="110"/>
      <c r="AB61" s="110"/>
      <c r="AC61" s="110"/>
      <c r="AD61" s="114"/>
      <c r="AE61" s="114"/>
      <c r="AF61" s="110"/>
      <c r="AG61" s="110"/>
      <c r="AH61" s="110"/>
      <c r="AI61" s="110"/>
      <c r="AJ61" s="110"/>
      <c r="AK61" s="110"/>
      <c r="AL61" s="110"/>
      <c r="AM61" s="172">
        <v>0</v>
      </c>
      <c r="AN61" s="110"/>
      <c r="AO61" s="110"/>
    </row>
    <row r="62" spans="1:41" x14ac:dyDescent="0.25">
      <c r="A62" s="97">
        <v>50</v>
      </c>
      <c r="B62" s="16" t="s">
        <v>4</v>
      </c>
      <c r="C62" s="10" t="s">
        <v>10</v>
      </c>
      <c r="D62" s="10" t="s">
        <v>10</v>
      </c>
      <c r="E62" s="10" t="s">
        <v>5</v>
      </c>
      <c r="F62" s="9"/>
      <c r="G62" s="10"/>
      <c r="H62" s="10"/>
      <c r="I62" s="71">
        <v>41</v>
      </c>
      <c r="J62" s="10" t="s">
        <v>29</v>
      </c>
      <c r="K62" s="17">
        <v>2000</v>
      </c>
      <c r="L62" s="17">
        <v>2000</v>
      </c>
      <c r="M62" s="18">
        <v>1379</v>
      </c>
      <c r="N62" s="59">
        <f t="shared" si="9"/>
        <v>0.6895</v>
      </c>
      <c r="O62" s="17">
        <v>-500</v>
      </c>
      <c r="P62" s="17">
        <v>2593</v>
      </c>
      <c r="Q62" s="17">
        <v>2200</v>
      </c>
      <c r="R62" s="17">
        <v>1000</v>
      </c>
      <c r="S62" s="17">
        <v>1703</v>
      </c>
      <c r="T62" s="17">
        <v>531</v>
      </c>
      <c r="U62" s="17">
        <v>2656</v>
      </c>
      <c r="V62" s="75">
        <v>1500</v>
      </c>
      <c r="W62" s="17">
        <v>2000</v>
      </c>
      <c r="X62" s="17">
        <v>742</v>
      </c>
      <c r="Y62" s="17">
        <v>0</v>
      </c>
      <c r="Z62" s="17">
        <v>318</v>
      </c>
      <c r="AA62" s="17">
        <v>318</v>
      </c>
      <c r="AB62" s="17">
        <v>406</v>
      </c>
      <c r="AC62" s="17">
        <v>406</v>
      </c>
      <c r="AD62" s="75">
        <v>0</v>
      </c>
      <c r="AE62" s="75"/>
      <c r="AF62" s="17">
        <v>595</v>
      </c>
      <c r="AG62" s="17"/>
      <c r="AH62" s="17">
        <v>3030</v>
      </c>
      <c r="AI62" s="17">
        <v>0</v>
      </c>
      <c r="AJ62" s="17"/>
      <c r="AK62" s="17">
        <v>0</v>
      </c>
      <c r="AL62" s="25">
        <v>381</v>
      </c>
      <c r="AM62" s="172">
        <v>0</v>
      </c>
      <c r="AN62" s="17"/>
      <c r="AO62" s="17"/>
    </row>
    <row r="63" spans="1:41" x14ac:dyDescent="0.25">
      <c r="A63" s="97">
        <v>51</v>
      </c>
      <c r="B63" s="93">
        <v>2</v>
      </c>
      <c r="C63" s="10" t="s">
        <v>10</v>
      </c>
      <c r="D63" s="10" t="s">
        <v>10</v>
      </c>
      <c r="E63" s="10" t="s">
        <v>5</v>
      </c>
      <c r="F63" s="9">
        <v>1</v>
      </c>
      <c r="G63" s="10"/>
      <c r="H63" s="10"/>
      <c r="I63" s="71">
        <v>41</v>
      </c>
      <c r="J63" s="10" t="s">
        <v>108</v>
      </c>
      <c r="K63" s="17"/>
      <c r="L63" s="17"/>
      <c r="M63" s="18"/>
      <c r="N63" s="59"/>
      <c r="O63" s="17"/>
      <c r="P63" s="17"/>
      <c r="Q63" s="17"/>
      <c r="R63" s="17"/>
      <c r="S63" s="17"/>
      <c r="T63" s="17"/>
      <c r="U63" s="17">
        <v>0</v>
      </c>
      <c r="V63" s="75"/>
      <c r="W63" s="17"/>
      <c r="X63" s="17">
        <v>16900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75">
        <v>0</v>
      </c>
      <c r="AE63" s="75"/>
      <c r="AF63" s="17"/>
      <c r="AG63" s="17"/>
      <c r="AH63" s="17"/>
      <c r="AI63" s="17"/>
      <c r="AJ63" s="17"/>
      <c r="AK63" s="17"/>
      <c r="AL63" s="17"/>
      <c r="AM63" s="172">
        <v>0</v>
      </c>
      <c r="AN63" s="17"/>
      <c r="AO63" s="17"/>
    </row>
    <row r="64" spans="1:41" x14ac:dyDescent="0.25">
      <c r="A64" s="97">
        <v>52</v>
      </c>
      <c r="B64" s="16" t="s">
        <v>4</v>
      </c>
      <c r="C64" s="10" t="s">
        <v>10</v>
      </c>
      <c r="D64" s="71">
        <v>9</v>
      </c>
      <c r="E64" s="10" t="s">
        <v>5</v>
      </c>
      <c r="F64" s="10"/>
      <c r="G64" s="10"/>
      <c r="H64" s="10"/>
      <c r="I64" s="71">
        <v>41</v>
      </c>
      <c r="J64" s="10" t="s">
        <v>152</v>
      </c>
      <c r="K64" s="17"/>
      <c r="L64" s="17"/>
      <c r="M64" s="18"/>
      <c r="N64" s="59"/>
      <c r="O64" s="17"/>
      <c r="P64" s="17"/>
      <c r="Q64" s="17"/>
      <c r="R64" s="17"/>
      <c r="S64" s="17"/>
      <c r="T64" s="17"/>
      <c r="U64" s="17"/>
      <c r="V64" s="75"/>
      <c r="W64" s="17"/>
      <c r="X64" s="17"/>
      <c r="Y64" s="17"/>
      <c r="Z64" s="17"/>
      <c r="AA64" s="17"/>
      <c r="AB64" s="17"/>
      <c r="AC64" s="17"/>
      <c r="AD64" s="75"/>
      <c r="AE64" s="75"/>
      <c r="AF64" s="17"/>
      <c r="AG64" s="17"/>
      <c r="AH64" s="17">
        <v>677.95</v>
      </c>
      <c r="AI64" s="17"/>
      <c r="AJ64" s="17"/>
      <c r="AK64" s="17"/>
      <c r="AL64" s="17"/>
      <c r="AM64" s="172">
        <v>0</v>
      </c>
      <c r="AN64" s="17"/>
      <c r="AO64" s="17"/>
    </row>
    <row r="65" spans="1:41" x14ac:dyDescent="0.25">
      <c r="A65" s="97">
        <v>53</v>
      </c>
      <c r="B65" s="16" t="s">
        <v>4</v>
      </c>
      <c r="C65" s="10" t="s">
        <v>10</v>
      </c>
      <c r="D65" s="71">
        <v>9</v>
      </c>
      <c r="E65" s="10" t="s">
        <v>5</v>
      </c>
      <c r="F65" s="10"/>
      <c r="G65" s="10"/>
      <c r="H65" s="10"/>
      <c r="I65" s="71">
        <v>44</v>
      </c>
      <c r="J65" s="10" t="s">
        <v>152</v>
      </c>
      <c r="K65" s="17">
        <v>0</v>
      </c>
      <c r="L65" s="17"/>
      <c r="M65" s="18">
        <v>0</v>
      </c>
      <c r="N65" s="59" t="e">
        <f t="shared" si="9"/>
        <v>#DIV/0!</v>
      </c>
      <c r="O65" s="17"/>
      <c r="P65" s="17"/>
      <c r="Q65" s="17"/>
      <c r="R65" s="17">
        <v>0</v>
      </c>
      <c r="S65" s="17">
        <v>53959.75</v>
      </c>
      <c r="T65" s="17">
        <v>8878</v>
      </c>
      <c r="U65" s="17">
        <v>8878</v>
      </c>
      <c r="V65" s="75">
        <v>0</v>
      </c>
      <c r="W65" s="17">
        <v>5000</v>
      </c>
      <c r="X65" s="17">
        <v>3941</v>
      </c>
      <c r="Y65" s="17">
        <v>3703</v>
      </c>
      <c r="Z65" s="17">
        <v>3702.51</v>
      </c>
      <c r="AA65" s="17">
        <v>3702.51</v>
      </c>
      <c r="AB65" s="17">
        <v>3703</v>
      </c>
      <c r="AC65" s="17">
        <v>3703</v>
      </c>
      <c r="AD65" s="75">
        <v>2460</v>
      </c>
      <c r="AE65" s="75"/>
      <c r="AF65" s="17">
        <v>1242.5</v>
      </c>
      <c r="AG65" s="17">
        <v>2460</v>
      </c>
      <c r="AH65" s="17">
        <v>1467</v>
      </c>
      <c r="AI65" s="17"/>
      <c r="AJ65" s="17"/>
      <c r="AK65" s="17"/>
      <c r="AL65" s="17"/>
      <c r="AM65" s="172">
        <v>0</v>
      </c>
      <c r="AN65" s="17"/>
      <c r="AO65" s="17"/>
    </row>
    <row r="66" spans="1:41" x14ac:dyDescent="0.25">
      <c r="A66" s="142">
        <v>54</v>
      </c>
      <c r="B66" s="26" t="s">
        <v>4</v>
      </c>
      <c r="C66" s="27" t="s">
        <v>10</v>
      </c>
      <c r="D66" s="27"/>
      <c r="E66" s="27"/>
      <c r="F66" s="27"/>
      <c r="G66" s="27"/>
      <c r="H66" s="27"/>
      <c r="I66" s="27"/>
      <c r="J66" s="2" t="s">
        <v>64</v>
      </c>
      <c r="K66" s="28">
        <f>SUM(K62:K65)</f>
        <v>2000</v>
      </c>
      <c r="L66" s="28">
        <f>SUM(L62:L65)</f>
        <v>2000</v>
      </c>
      <c r="M66" s="61">
        <f>SUM(M62:M65)</f>
        <v>1379</v>
      </c>
      <c r="N66" s="67">
        <f t="shared" si="9"/>
        <v>0.6895</v>
      </c>
      <c r="O66" s="28">
        <f t="shared" ref="O66:AI66" si="11">SUM(O62:O65)</f>
        <v>-500</v>
      </c>
      <c r="P66" s="28">
        <f t="shared" si="11"/>
        <v>2593</v>
      </c>
      <c r="Q66" s="28">
        <f t="shared" si="11"/>
        <v>2200</v>
      </c>
      <c r="R66" s="28">
        <f t="shared" si="11"/>
        <v>1000</v>
      </c>
      <c r="S66" s="28">
        <f t="shared" si="11"/>
        <v>55662.75</v>
      </c>
      <c r="T66" s="28">
        <f t="shared" si="11"/>
        <v>9409</v>
      </c>
      <c r="U66" s="28">
        <f t="shared" si="11"/>
        <v>11534</v>
      </c>
      <c r="V66" s="77">
        <f t="shared" si="11"/>
        <v>1500</v>
      </c>
      <c r="W66" s="28">
        <f t="shared" si="11"/>
        <v>7000</v>
      </c>
      <c r="X66" s="28">
        <f t="shared" si="11"/>
        <v>21583</v>
      </c>
      <c r="Y66" s="28">
        <f t="shared" si="11"/>
        <v>3703</v>
      </c>
      <c r="Z66" s="28">
        <f t="shared" ref="Z66:AE66" si="12">SUM(Z62:Z65)</f>
        <v>4020.51</v>
      </c>
      <c r="AA66" s="28">
        <f t="shared" si="12"/>
        <v>4020.51</v>
      </c>
      <c r="AB66" s="28">
        <f t="shared" si="12"/>
        <v>4109</v>
      </c>
      <c r="AC66" s="28">
        <f t="shared" si="12"/>
        <v>4109</v>
      </c>
      <c r="AD66" s="77">
        <f t="shared" si="12"/>
        <v>2460</v>
      </c>
      <c r="AE66" s="77">
        <f t="shared" si="12"/>
        <v>0</v>
      </c>
      <c r="AF66" s="28">
        <f t="shared" si="11"/>
        <v>1837.5</v>
      </c>
      <c r="AG66" s="28">
        <f t="shared" si="11"/>
        <v>2460</v>
      </c>
      <c r="AH66" s="28">
        <f t="shared" si="11"/>
        <v>5174.95</v>
      </c>
      <c r="AI66" s="28">
        <f t="shared" si="11"/>
        <v>0</v>
      </c>
      <c r="AJ66" s="28">
        <f t="shared" ref="AJ66:AO66" si="13">SUM(AJ62:AJ65)</f>
        <v>0</v>
      </c>
      <c r="AK66" s="28">
        <f t="shared" si="13"/>
        <v>0</v>
      </c>
      <c r="AL66" s="28">
        <f t="shared" si="13"/>
        <v>381</v>
      </c>
      <c r="AM66" s="28">
        <f t="shared" si="13"/>
        <v>0</v>
      </c>
      <c r="AN66" s="28">
        <f t="shared" si="13"/>
        <v>0</v>
      </c>
      <c r="AO66" s="28">
        <f t="shared" si="13"/>
        <v>0</v>
      </c>
    </row>
    <row r="67" spans="1:41" x14ac:dyDescent="0.25">
      <c r="A67" s="97">
        <v>55</v>
      </c>
      <c r="B67" s="16" t="s">
        <v>4</v>
      </c>
      <c r="C67" s="10" t="s">
        <v>24</v>
      </c>
      <c r="D67" s="10" t="s">
        <v>4</v>
      </c>
      <c r="E67" s="10"/>
      <c r="F67" s="10"/>
      <c r="G67" s="10"/>
      <c r="H67" s="10"/>
      <c r="I67" s="10" t="s">
        <v>3</v>
      </c>
      <c r="J67" s="10" t="s">
        <v>30</v>
      </c>
      <c r="K67" s="17">
        <v>150</v>
      </c>
      <c r="L67" s="17">
        <v>150</v>
      </c>
      <c r="M67" s="18">
        <v>42.77</v>
      </c>
      <c r="N67" s="59">
        <f t="shared" si="9"/>
        <v>0.28513333333333335</v>
      </c>
      <c r="O67" s="17"/>
      <c r="P67" s="17">
        <v>45.2</v>
      </c>
      <c r="Q67" s="17">
        <v>51.8</v>
      </c>
      <c r="R67" s="17">
        <v>150</v>
      </c>
      <c r="S67" s="17">
        <v>61.5</v>
      </c>
      <c r="T67" s="17">
        <v>15</v>
      </c>
      <c r="U67" s="17">
        <v>15</v>
      </c>
      <c r="V67" s="75">
        <v>50</v>
      </c>
      <c r="W67" s="17">
        <v>15</v>
      </c>
      <c r="X67" s="17">
        <v>2</v>
      </c>
      <c r="Y67" s="17">
        <v>1</v>
      </c>
      <c r="Z67" s="17">
        <v>1</v>
      </c>
      <c r="AA67" s="17">
        <v>1</v>
      </c>
      <c r="AB67" s="17">
        <v>1</v>
      </c>
      <c r="AC67" s="17">
        <v>1</v>
      </c>
      <c r="AD67" s="75">
        <v>1</v>
      </c>
      <c r="AE67" s="75"/>
      <c r="AF67" s="17">
        <v>3.35</v>
      </c>
      <c r="AG67" s="17">
        <v>1</v>
      </c>
      <c r="AH67" s="17">
        <v>5</v>
      </c>
      <c r="AI67" s="17">
        <v>1</v>
      </c>
      <c r="AJ67" s="17">
        <v>1</v>
      </c>
      <c r="AK67" s="17">
        <v>1</v>
      </c>
      <c r="AL67" s="17">
        <v>0</v>
      </c>
      <c r="AM67" s="172">
        <v>1</v>
      </c>
      <c r="AN67" s="110">
        <v>1</v>
      </c>
      <c r="AO67" s="110">
        <v>1</v>
      </c>
    </row>
    <row r="68" spans="1:41" x14ac:dyDescent="0.25">
      <c r="A68" s="97">
        <v>56</v>
      </c>
      <c r="B68" s="16" t="s">
        <v>4</v>
      </c>
      <c r="C68" s="10" t="s">
        <v>24</v>
      </c>
      <c r="D68" s="10" t="s">
        <v>10</v>
      </c>
      <c r="E68" s="10"/>
      <c r="F68" s="10"/>
      <c r="G68" s="10"/>
      <c r="H68" s="10"/>
      <c r="I68" s="10" t="s">
        <v>3</v>
      </c>
      <c r="J68" s="10" t="s">
        <v>31</v>
      </c>
      <c r="K68" s="17"/>
      <c r="L68" s="17"/>
      <c r="M68" s="18">
        <v>0.19</v>
      </c>
      <c r="N68" s="59" t="e">
        <f t="shared" si="9"/>
        <v>#DIV/0!</v>
      </c>
      <c r="O68" s="17"/>
      <c r="P68" s="17">
        <v>15.31</v>
      </c>
      <c r="Q68" s="17">
        <v>0.28000000000000003</v>
      </c>
      <c r="R68" s="17"/>
      <c r="S68" s="17">
        <v>0.33</v>
      </c>
      <c r="T68" s="17">
        <v>0</v>
      </c>
      <c r="U68" s="17">
        <v>0</v>
      </c>
      <c r="V68" s="75"/>
      <c r="W68" s="17"/>
      <c r="X68" s="17">
        <v>8</v>
      </c>
      <c r="Y68" s="17">
        <v>1</v>
      </c>
      <c r="Z68" s="17">
        <v>1</v>
      </c>
      <c r="AA68" s="17">
        <v>1</v>
      </c>
      <c r="AB68" s="17">
        <v>1</v>
      </c>
      <c r="AC68" s="17">
        <v>1</v>
      </c>
      <c r="AD68" s="75">
        <v>1</v>
      </c>
      <c r="AE68" s="75"/>
      <c r="AF68" s="17">
        <v>9.24</v>
      </c>
      <c r="AG68" s="17">
        <v>1</v>
      </c>
      <c r="AH68" s="17">
        <v>0.02</v>
      </c>
      <c r="AI68" s="17">
        <v>1</v>
      </c>
      <c r="AJ68" s="17">
        <v>1</v>
      </c>
      <c r="AK68" s="17">
        <v>1</v>
      </c>
      <c r="AL68" s="17">
        <v>0</v>
      </c>
      <c r="AM68" s="172">
        <v>1</v>
      </c>
      <c r="AN68" s="110">
        <v>1</v>
      </c>
      <c r="AO68" s="110">
        <v>1</v>
      </c>
    </row>
    <row r="69" spans="1:41" x14ac:dyDescent="0.25">
      <c r="A69" s="97">
        <v>57</v>
      </c>
      <c r="B69" s="16" t="s">
        <v>4</v>
      </c>
      <c r="C69" s="10" t="s">
        <v>24</v>
      </c>
      <c r="D69" s="10" t="s">
        <v>24</v>
      </c>
      <c r="E69" s="10"/>
      <c r="F69" s="10"/>
      <c r="G69" s="10"/>
      <c r="H69" s="10"/>
      <c r="I69" s="10" t="s">
        <v>3</v>
      </c>
      <c r="J69" s="10" t="s">
        <v>32</v>
      </c>
      <c r="K69" s="17"/>
      <c r="L69" s="17"/>
      <c r="M69" s="18">
        <v>94.16</v>
      </c>
      <c r="N69" s="59" t="e">
        <f t="shared" si="9"/>
        <v>#DIV/0!</v>
      </c>
      <c r="O69" s="17"/>
      <c r="P69" s="17">
        <v>84.74</v>
      </c>
      <c r="Q69" s="17">
        <v>103.56</v>
      </c>
      <c r="R69" s="17"/>
      <c r="S69" s="17">
        <v>53.5</v>
      </c>
      <c r="T69" s="17">
        <v>25</v>
      </c>
      <c r="U69" s="17">
        <v>32</v>
      </c>
      <c r="V69" s="75">
        <v>50</v>
      </c>
      <c r="W69" s="17">
        <v>15</v>
      </c>
      <c r="X69" s="17">
        <v>55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75">
        <v>0</v>
      </c>
      <c r="AE69" s="75"/>
      <c r="AF69" s="17">
        <v>11.64</v>
      </c>
      <c r="AG69" s="17"/>
      <c r="AH69" s="17">
        <v>18.77</v>
      </c>
      <c r="AI69" s="17">
        <v>10</v>
      </c>
      <c r="AJ69" s="17">
        <v>10</v>
      </c>
      <c r="AK69" s="17">
        <v>10</v>
      </c>
      <c r="AL69" s="25">
        <v>0.88</v>
      </c>
      <c r="AM69" s="172">
        <v>2</v>
      </c>
      <c r="AN69" s="110">
        <v>2</v>
      </c>
      <c r="AO69" s="110">
        <v>2</v>
      </c>
    </row>
    <row r="70" spans="1:41" x14ac:dyDescent="0.25">
      <c r="A70" s="142">
        <v>58</v>
      </c>
      <c r="B70" s="26" t="s">
        <v>4</v>
      </c>
      <c r="C70" s="27" t="s">
        <v>24</v>
      </c>
      <c r="D70" s="27"/>
      <c r="E70" s="27"/>
      <c r="F70" s="27"/>
      <c r="G70" s="27"/>
      <c r="H70" s="27"/>
      <c r="I70" s="27"/>
      <c r="J70" s="2" t="s">
        <v>65</v>
      </c>
      <c r="K70" s="28">
        <f>SUM(K67:K69)</f>
        <v>150</v>
      </c>
      <c r="L70" s="28">
        <f>SUM(L67:L69)</f>
        <v>150</v>
      </c>
      <c r="M70" s="61">
        <f>SUM(M67:M69)</f>
        <v>137.12</v>
      </c>
      <c r="N70" s="67">
        <f t="shared" si="9"/>
        <v>0.91413333333333335</v>
      </c>
      <c r="O70" s="28">
        <f t="shared" ref="O70:AI70" si="14">SUM(O67:O69)</f>
        <v>0</v>
      </c>
      <c r="P70" s="28">
        <f t="shared" si="14"/>
        <v>145.25</v>
      </c>
      <c r="Q70" s="28">
        <f>SUM(Q67:Q69)</f>
        <v>155.63999999999999</v>
      </c>
      <c r="R70" s="28">
        <f t="shared" si="14"/>
        <v>150</v>
      </c>
      <c r="S70" s="28">
        <f t="shared" si="14"/>
        <v>115.33</v>
      </c>
      <c r="T70" s="28">
        <f t="shared" si="14"/>
        <v>40</v>
      </c>
      <c r="U70" s="28">
        <f t="shared" si="14"/>
        <v>47</v>
      </c>
      <c r="V70" s="77">
        <f t="shared" si="14"/>
        <v>100</v>
      </c>
      <c r="W70" s="28">
        <f>SUM(W67:W69)</f>
        <v>30</v>
      </c>
      <c r="X70" s="28">
        <f t="shared" si="14"/>
        <v>65</v>
      </c>
      <c r="Y70" s="28">
        <f t="shared" si="14"/>
        <v>2</v>
      </c>
      <c r="Z70" s="28">
        <f t="shared" ref="Z70:AE70" si="15">SUM(Z67:Z69)</f>
        <v>2</v>
      </c>
      <c r="AA70" s="28">
        <f t="shared" si="15"/>
        <v>2</v>
      </c>
      <c r="AB70" s="28">
        <f t="shared" si="15"/>
        <v>2</v>
      </c>
      <c r="AC70" s="28">
        <f t="shared" si="15"/>
        <v>2</v>
      </c>
      <c r="AD70" s="77">
        <f t="shared" si="15"/>
        <v>2</v>
      </c>
      <c r="AE70" s="77">
        <f t="shared" si="15"/>
        <v>0</v>
      </c>
      <c r="AF70" s="28">
        <f t="shared" si="14"/>
        <v>24.23</v>
      </c>
      <c r="AG70" s="28">
        <f t="shared" si="14"/>
        <v>2</v>
      </c>
      <c r="AH70" s="28">
        <f t="shared" si="14"/>
        <v>23.79</v>
      </c>
      <c r="AI70" s="28">
        <f t="shared" si="14"/>
        <v>12</v>
      </c>
      <c r="AJ70" s="28">
        <f t="shared" ref="AJ70:AO70" si="16">SUM(AJ67:AJ69)</f>
        <v>12</v>
      </c>
      <c r="AK70" s="28">
        <f t="shared" si="16"/>
        <v>12</v>
      </c>
      <c r="AL70" s="28">
        <f t="shared" si="16"/>
        <v>0.88</v>
      </c>
      <c r="AM70" s="28">
        <f t="shared" si="16"/>
        <v>4</v>
      </c>
      <c r="AN70" s="28">
        <f t="shared" si="16"/>
        <v>4</v>
      </c>
      <c r="AO70" s="28">
        <f t="shared" si="16"/>
        <v>4</v>
      </c>
    </row>
    <row r="71" spans="1:41" x14ac:dyDescent="0.25">
      <c r="A71" s="97">
        <v>59</v>
      </c>
      <c r="B71" s="16" t="s">
        <v>4</v>
      </c>
      <c r="C71" s="10" t="s">
        <v>33</v>
      </c>
      <c r="D71" s="10" t="s">
        <v>1</v>
      </c>
      <c r="E71" s="10" t="s">
        <v>19</v>
      </c>
      <c r="F71" s="10"/>
      <c r="G71" s="10"/>
      <c r="H71" s="10"/>
      <c r="I71" s="10" t="s">
        <v>3</v>
      </c>
      <c r="J71" s="10" t="s">
        <v>34</v>
      </c>
      <c r="K71" s="17">
        <v>0</v>
      </c>
      <c r="L71" s="17">
        <v>0</v>
      </c>
      <c r="M71" s="18">
        <v>0</v>
      </c>
      <c r="N71" s="59" t="e">
        <f t="shared" si="9"/>
        <v>#DIV/0!</v>
      </c>
      <c r="O71" s="17">
        <v>0</v>
      </c>
      <c r="P71" s="17"/>
      <c r="Q71" s="17"/>
      <c r="R71" s="17">
        <v>0</v>
      </c>
      <c r="S71" s="17"/>
      <c r="T71" s="17"/>
      <c r="U71" s="17"/>
      <c r="V71" s="75">
        <v>0</v>
      </c>
      <c r="W71" s="17">
        <v>0</v>
      </c>
      <c r="X71" s="17"/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75">
        <v>0</v>
      </c>
      <c r="AE71" s="75"/>
      <c r="AF71" s="17"/>
      <c r="AG71" s="17"/>
      <c r="AH71" s="17"/>
      <c r="AI71" s="17"/>
      <c r="AJ71" s="17"/>
      <c r="AK71" s="17"/>
      <c r="AL71" s="149"/>
      <c r="AM71" s="172">
        <v>0</v>
      </c>
      <c r="AN71" s="110">
        <v>0</v>
      </c>
      <c r="AO71" s="110">
        <v>0</v>
      </c>
    </row>
    <row r="72" spans="1:41" x14ac:dyDescent="0.25">
      <c r="A72" s="97"/>
      <c r="B72" s="16" t="s">
        <v>4</v>
      </c>
      <c r="C72" s="10" t="s">
        <v>33</v>
      </c>
      <c r="D72" s="10" t="s">
        <v>1</v>
      </c>
      <c r="E72" s="91" t="s">
        <v>35</v>
      </c>
      <c r="F72" s="10"/>
      <c r="G72" s="10"/>
      <c r="H72" s="10"/>
      <c r="I72" s="71">
        <v>41</v>
      </c>
      <c r="J72" s="10" t="s">
        <v>207</v>
      </c>
      <c r="K72" s="17"/>
      <c r="L72" s="17"/>
      <c r="M72" s="18"/>
      <c r="N72" s="59"/>
      <c r="O72" s="17"/>
      <c r="P72" s="17"/>
      <c r="Q72" s="17"/>
      <c r="R72" s="17"/>
      <c r="S72" s="17"/>
      <c r="T72" s="17"/>
      <c r="U72" s="17"/>
      <c r="V72" s="75"/>
      <c r="W72" s="17"/>
      <c r="X72" s="17"/>
      <c r="Y72" s="17"/>
      <c r="Z72" s="17"/>
      <c r="AA72" s="17"/>
      <c r="AB72" s="17"/>
      <c r="AC72" s="17"/>
      <c r="AD72" s="75"/>
      <c r="AE72" s="75"/>
      <c r="AF72" s="17"/>
      <c r="AG72" s="17"/>
      <c r="AH72" s="17"/>
      <c r="AI72" s="17"/>
      <c r="AJ72" s="17"/>
      <c r="AK72" s="17"/>
      <c r="AL72" s="149"/>
      <c r="AM72" s="172">
        <v>0</v>
      </c>
      <c r="AN72" s="110">
        <v>0</v>
      </c>
      <c r="AO72" s="110">
        <v>0</v>
      </c>
    </row>
    <row r="73" spans="1:41" x14ac:dyDescent="0.25">
      <c r="A73" s="97">
        <v>60</v>
      </c>
      <c r="B73" s="16" t="s">
        <v>4</v>
      </c>
      <c r="C73" s="10" t="s">
        <v>33</v>
      </c>
      <c r="D73" s="10" t="s">
        <v>4</v>
      </c>
      <c r="E73" s="10" t="s">
        <v>35</v>
      </c>
      <c r="F73" s="10"/>
      <c r="G73" s="10"/>
      <c r="H73" s="10"/>
      <c r="I73" s="10" t="s">
        <v>3</v>
      </c>
      <c r="J73" s="10" t="s">
        <v>36</v>
      </c>
      <c r="K73" s="17">
        <v>0</v>
      </c>
      <c r="L73" s="17"/>
      <c r="M73" s="18">
        <v>304.70999999999998</v>
      </c>
      <c r="N73" s="59" t="e">
        <f t="shared" si="9"/>
        <v>#DIV/0!</v>
      </c>
      <c r="O73" s="17">
        <v>300</v>
      </c>
      <c r="P73" s="17">
        <v>153.51</v>
      </c>
      <c r="Q73" s="17">
        <v>304.70999999999998</v>
      </c>
      <c r="R73" s="17">
        <v>0</v>
      </c>
      <c r="S73" s="17">
        <v>4.87</v>
      </c>
      <c r="T73" s="17"/>
      <c r="U73" s="17"/>
      <c r="V73" s="75">
        <v>0</v>
      </c>
      <c r="W73" s="17">
        <v>0</v>
      </c>
      <c r="X73" s="17">
        <v>206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75">
        <v>0</v>
      </c>
      <c r="AE73" s="75"/>
      <c r="AF73" s="17">
        <v>102.95</v>
      </c>
      <c r="AG73" s="17"/>
      <c r="AH73" s="17"/>
      <c r="AI73" s="17"/>
      <c r="AJ73" s="17"/>
      <c r="AK73" s="17"/>
      <c r="AL73" s="17"/>
      <c r="AM73" s="172">
        <v>0</v>
      </c>
      <c r="AN73" s="110">
        <v>0</v>
      </c>
      <c r="AO73" s="110">
        <v>0</v>
      </c>
    </row>
    <row r="74" spans="1:41" x14ac:dyDescent="0.25">
      <c r="A74" s="97">
        <v>61</v>
      </c>
      <c r="B74" s="16" t="s">
        <v>4</v>
      </c>
      <c r="C74" s="10" t="s">
        <v>33</v>
      </c>
      <c r="D74" s="10" t="s">
        <v>4</v>
      </c>
      <c r="E74" s="10" t="s">
        <v>37</v>
      </c>
      <c r="F74" s="10"/>
      <c r="G74" s="10"/>
      <c r="H74" s="10"/>
      <c r="I74" s="10" t="s">
        <v>3</v>
      </c>
      <c r="J74" s="10" t="s">
        <v>38</v>
      </c>
      <c r="K74" s="17">
        <v>0</v>
      </c>
      <c r="L74" s="17"/>
      <c r="M74" s="18">
        <v>0</v>
      </c>
      <c r="N74" s="59" t="e">
        <f t="shared" si="9"/>
        <v>#DIV/0!</v>
      </c>
      <c r="O74" s="17"/>
      <c r="P74" s="17">
        <v>1024.82</v>
      </c>
      <c r="Q74" s="17"/>
      <c r="R74" s="17">
        <v>0</v>
      </c>
      <c r="S74" s="17"/>
      <c r="T74" s="17"/>
      <c r="U74" s="17"/>
      <c r="V74" s="75">
        <v>0</v>
      </c>
      <c r="W74" s="17">
        <v>0</v>
      </c>
      <c r="X74" s="17"/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75">
        <v>0</v>
      </c>
      <c r="AE74" s="75"/>
      <c r="AF74" s="17"/>
      <c r="AG74" s="17"/>
      <c r="AH74" s="17"/>
      <c r="AI74" s="17"/>
      <c r="AJ74" s="17"/>
      <c r="AK74" s="17"/>
      <c r="AL74" s="17"/>
      <c r="AM74" s="172">
        <v>0</v>
      </c>
      <c r="AN74" s="110">
        <v>0</v>
      </c>
      <c r="AO74" s="110">
        <v>0</v>
      </c>
    </row>
    <row r="75" spans="1:41" ht="15.75" customHeight="1" x14ac:dyDescent="0.25">
      <c r="A75" s="97">
        <v>62</v>
      </c>
      <c r="B75" s="16" t="s">
        <v>4</v>
      </c>
      <c r="C75" s="10" t="s">
        <v>33</v>
      </c>
      <c r="D75" s="10" t="s">
        <v>4</v>
      </c>
      <c r="E75" s="10" t="s">
        <v>12</v>
      </c>
      <c r="F75" s="10"/>
      <c r="G75" s="10"/>
      <c r="H75" s="10"/>
      <c r="I75" s="10" t="s">
        <v>3</v>
      </c>
      <c r="J75" s="10" t="s">
        <v>154</v>
      </c>
      <c r="K75" s="17">
        <v>2120</v>
      </c>
      <c r="L75" s="17">
        <v>5120</v>
      </c>
      <c r="M75" s="18">
        <v>5379.97</v>
      </c>
      <c r="N75" s="59">
        <f t="shared" si="9"/>
        <v>1.0507753906250001</v>
      </c>
      <c r="O75" s="17">
        <v>250</v>
      </c>
      <c r="P75" s="17">
        <v>540.57000000000005</v>
      </c>
      <c r="Q75" s="17">
        <v>5379.97</v>
      </c>
      <c r="R75" s="17">
        <v>1600</v>
      </c>
      <c r="S75" s="17">
        <v>1770.52</v>
      </c>
      <c r="T75" s="17">
        <v>1953</v>
      </c>
      <c r="U75" s="17">
        <v>2001</v>
      </c>
      <c r="V75" s="75">
        <v>1000</v>
      </c>
      <c r="W75" s="17">
        <v>1750</v>
      </c>
      <c r="X75" s="17">
        <v>3869</v>
      </c>
      <c r="Y75" s="17">
        <v>3250</v>
      </c>
      <c r="Z75" s="17">
        <v>6492</v>
      </c>
      <c r="AA75" s="17">
        <v>6492</v>
      </c>
      <c r="AB75" s="17">
        <v>6492</v>
      </c>
      <c r="AC75" s="17">
        <v>6492</v>
      </c>
      <c r="AD75" s="75">
        <v>3500</v>
      </c>
      <c r="AE75" s="75"/>
      <c r="AF75" s="17">
        <v>6491.73</v>
      </c>
      <c r="AG75" s="17">
        <v>3500</v>
      </c>
      <c r="AH75" s="17">
        <v>469</v>
      </c>
      <c r="AI75" s="17">
        <v>500</v>
      </c>
      <c r="AJ75" s="17">
        <v>500</v>
      </c>
      <c r="AK75" s="17">
        <v>649.04999999999995</v>
      </c>
      <c r="AL75" s="25">
        <v>649.04999999999995</v>
      </c>
      <c r="AM75" s="172">
        <v>0</v>
      </c>
      <c r="AN75" s="110">
        <v>0</v>
      </c>
      <c r="AO75" s="110">
        <v>0</v>
      </c>
    </row>
    <row r="76" spans="1:41" ht="16.5" customHeight="1" x14ac:dyDescent="0.25">
      <c r="A76" s="97">
        <v>63</v>
      </c>
      <c r="B76" s="16" t="s">
        <v>4</v>
      </c>
      <c r="C76" s="10" t="s">
        <v>33</v>
      </c>
      <c r="D76" s="10" t="s">
        <v>4</v>
      </c>
      <c r="E76" s="91" t="s">
        <v>102</v>
      </c>
      <c r="F76" s="10"/>
      <c r="G76" s="10"/>
      <c r="H76" s="10"/>
      <c r="I76" s="71">
        <v>41</v>
      </c>
      <c r="J76" s="10" t="s">
        <v>109</v>
      </c>
      <c r="K76" s="17"/>
      <c r="L76" s="17"/>
      <c r="M76" s="18"/>
      <c r="N76" s="59"/>
      <c r="O76" s="17"/>
      <c r="P76" s="17"/>
      <c r="Q76" s="17"/>
      <c r="R76" s="17"/>
      <c r="S76" s="17"/>
      <c r="T76" s="17">
        <v>0</v>
      </c>
      <c r="U76" s="17">
        <v>860</v>
      </c>
      <c r="V76" s="75"/>
      <c r="W76" s="17">
        <v>8136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75">
        <v>0</v>
      </c>
      <c r="AE76" s="75"/>
      <c r="AF76" s="17"/>
      <c r="AG76" s="17"/>
      <c r="AH76" s="17"/>
      <c r="AI76" s="17"/>
      <c r="AJ76" s="17"/>
      <c r="AK76" s="17"/>
      <c r="AL76" s="25"/>
      <c r="AM76" s="172">
        <v>0</v>
      </c>
      <c r="AN76" s="110">
        <v>0</v>
      </c>
      <c r="AO76" s="110">
        <v>0</v>
      </c>
    </row>
    <row r="77" spans="1:41" ht="16.5" customHeight="1" x14ac:dyDescent="0.25">
      <c r="A77" s="97"/>
      <c r="B77" s="16" t="s">
        <v>4</v>
      </c>
      <c r="C77" s="10" t="s">
        <v>33</v>
      </c>
      <c r="D77" s="10" t="s">
        <v>4</v>
      </c>
      <c r="E77" s="91" t="s">
        <v>102</v>
      </c>
      <c r="F77" s="10"/>
      <c r="G77" s="10"/>
      <c r="H77" s="10"/>
      <c r="I77" s="71">
        <v>46</v>
      </c>
      <c r="J77" s="10" t="s">
        <v>208</v>
      </c>
      <c r="K77" s="17"/>
      <c r="L77" s="17"/>
      <c r="M77" s="18"/>
      <c r="N77" s="59"/>
      <c r="O77" s="17"/>
      <c r="P77" s="17"/>
      <c r="Q77" s="17"/>
      <c r="R77" s="17"/>
      <c r="S77" s="17"/>
      <c r="T77" s="17"/>
      <c r="U77" s="17"/>
      <c r="V77" s="75"/>
      <c r="W77" s="17"/>
      <c r="X77" s="17"/>
      <c r="Y77" s="17"/>
      <c r="Z77" s="17"/>
      <c r="AA77" s="17"/>
      <c r="AB77" s="17"/>
      <c r="AC77" s="17"/>
      <c r="AD77" s="75"/>
      <c r="AE77" s="75"/>
      <c r="AF77" s="17"/>
      <c r="AG77" s="17"/>
      <c r="AH77" s="17"/>
      <c r="AI77" s="17"/>
      <c r="AJ77" s="17"/>
      <c r="AK77" s="17"/>
      <c r="AL77" s="25"/>
      <c r="AM77" s="172">
        <v>0</v>
      </c>
      <c r="AN77" s="110">
        <v>0</v>
      </c>
      <c r="AO77" s="110">
        <v>0</v>
      </c>
    </row>
    <row r="78" spans="1:41" ht="16.5" customHeight="1" x14ac:dyDescent="0.25">
      <c r="A78" s="97"/>
      <c r="B78" s="16" t="s">
        <v>4</v>
      </c>
      <c r="C78" s="10" t="s">
        <v>33</v>
      </c>
      <c r="D78" s="10" t="s">
        <v>4</v>
      </c>
      <c r="E78" s="10" t="s">
        <v>39</v>
      </c>
      <c r="F78" s="9">
        <v>10</v>
      </c>
      <c r="G78" s="10"/>
      <c r="H78" s="10"/>
      <c r="I78" s="71">
        <v>71</v>
      </c>
      <c r="J78" s="10" t="s">
        <v>192</v>
      </c>
      <c r="K78" s="17"/>
      <c r="L78" s="17"/>
      <c r="M78" s="18"/>
      <c r="N78" s="59"/>
      <c r="O78" s="17"/>
      <c r="P78" s="17"/>
      <c r="Q78" s="17"/>
      <c r="R78" s="17"/>
      <c r="S78" s="17"/>
      <c r="T78" s="17"/>
      <c r="U78" s="17"/>
      <c r="V78" s="75"/>
      <c r="W78" s="17"/>
      <c r="X78" s="17"/>
      <c r="Y78" s="17"/>
      <c r="Z78" s="17"/>
      <c r="AA78" s="17"/>
      <c r="AB78" s="17"/>
      <c r="AC78" s="17"/>
      <c r="AD78" s="75"/>
      <c r="AE78" s="75"/>
      <c r="AF78" s="17"/>
      <c r="AG78" s="17"/>
      <c r="AH78" s="17"/>
      <c r="AI78" s="17">
        <v>0</v>
      </c>
      <c r="AJ78" s="17"/>
      <c r="AK78" s="17">
        <v>1084.82</v>
      </c>
      <c r="AL78" s="25">
        <v>1084.82</v>
      </c>
      <c r="AM78" s="172">
        <v>0</v>
      </c>
      <c r="AN78" s="110">
        <v>0</v>
      </c>
      <c r="AO78" s="110">
        <v>0</v>
      </c>
    </row>
    <row r="79" spans="1:41" x14ac:dyDescent="0.25">
      <c r="A79" s="97">
        <v>64</v>
      </c>
      <c r="B79" s="16" t="s">
        <v>4</v>
      </c>
      <c r="C79" s="10" t="s">
        <v>33</v>
      </c>
      <c r="D79" s="10" t="s">
        <v>4</v>
      </c>
      <c r="E79" s="10" t="s">
        <v>39</v>
      </c>
      <c r="F79" s="9" t="s">
        <v>22</v>
      </c>
      <c r="G79" s="10"/>
      <c r="H79" s="10"/>
      <c r="I79" s="10" t="s">
        <v>3</v>
      </c>
      <c r="J79" s="10" t="s">
        <v>110</v>
      </c>
      <c r="K79" s="17">
        <v>1400</v>
      </c>
      <c r="L79" s="17">
        <v>1400</v>
      </c>
      <c r="M79" s="18">
        <f>2776.93+2899.6</f>
        <v>5676.53</v>
      </c>
      <c r="N79" s="59">
        <f t="shared" si="9"/>
        <v>4.0546642857142858</v>
      </c>
      <c r="O79" s="17">
        <v>4600</v>
      </c>
      <c r="P79" s="17">
        <v>1387.3</v>
      </c>
      <c r="Q79" s="17">
        <v>3220.93</v>
      </c>
      <c r="R79" s="17">
        <v>4200</v>
      </c>
      <c r="S79" s="17">
        <v>3925.92</v>
      </c>
      <c r="T79" s="17">
        <f>3000+3000</f>
        <v>6000</v>
      </c>
      <c r="U79" s="17">
        <v>4343</v>
      </c>
      <c r="V79" s="75">
        <v>3000</v>
      </c>
      <c r="W79" s="17">
        <v>9000</v>
      </c>
      <c r="X79" s="17">
        <v>6083</v>
      </c>
      <c r="Y79" s="17">
        <v>6000</v>
      </c>
      <c r="Z79" s="17">
        <v>6000</v>
      </c>
      <c r="AA79" s="17">
        <v>6000</v>
      </c>
      <c r="AB79" s="17">
        <v>6000</v>
      </c>
      <c r="AC79" s="17">
        <v>6000</v>
      </c>
      <c r="AD79" s="75">
        <v>5000</v>
      </c>
      <c r="AE79" s="75"/>
      <c r="AF79" s="17">
        <v>4765</v>
      </c>
      <c r="AG79" s="17">
        <v>5000</v>
      </c>
      <c r="AH79" s="17">
        <v>4150</v>
      </c>
      <c r="AI79" s="17"/>
      <c r="AJ79" s="17"/>
      <c r="AK79" s="17"/>
      <c r="AL79" s="25"/>
      <c r="AM79" s="172">
        <v>0</v>
      </c>
      <c r="AN79" s="110">
        <v>0</v>
      </c>
      <c r="AO79" s="110">
        <v>0</v>
      </c>
    </row>
    <row r="80" spans="1:41" x14ac:dyDescent="0.25">
      <c r="A80" s="97">
        <v>65</v>
      </c>
      <c r="B80" s="16" t="s">
        <v>4</v>
      </c>
      <c r="C80" s="10" t="s">
        <v>33</v>
      </c>
      <c r="D80" s="10" t="s">
        <v>4</v>
      </c>
      <c r="E80" s="10" t="s">
        <v>39</v>
      </c>
      <c r="F80" s="9">
        <v>41</v>
      </c>
      <c r="G80" s="10"/>
      <c r="H80" s="10"/>
      <c r="I80" s="10" t="s">
        <v>3</v>
      </c>
      <c r="J80" s="10" t="s">
        <v>84</v>
      </c>
      <c r="K80" s="17"/>
      <c r="L80" s="17"/>
      <c r="M80" s="18"/>
      <c r="N80" s="59"/>
      <c r="O80" s="17"/>
      <c r="P80" s="17"/>
      <c r="Q80" s="17">
        <v>2762</v>
      </c>
      <c r="R80" s="17"/>
      <c r="S80" s="17"/>
      <c r="T80" s="17"/>
      <c r="U80" s="17">
        <v>2243</v>
      </c>
      <c r="V80" s="75"/>
      <c r="W80" s="17"/>
      <c r="X80" s="17">
        <v>3783</v>
      </c>
      <c r="Y80" s="17">
        <v>3000</v>
      </c>
      <c r="Z80" s="17">
        <v>3850</v>
      </c>
      <c r="AA80" s="17">
        <v>3850</v>
      </c>
      <c r="AB80" s="17">
        <v>3850</v>
      </c>
      <c r="AC80" s="17">
        <v>3850</v>
      </c>
      <c r="AD80" s="75">
        <v>3000</v>
      </c>
      <c r="AE80" s="75"/>
      <c r="AF80" s="17">
        <v>3008</v>
      </c>
      <c r="AG80" s="17">
        <v>3000</v>
      </c>
      <c r="AH80" s="17"/>
      <c r="AI80" s="17"/>
      <c r="AJ80" s="17"/>
      <c r="AK80" s="17"/>
      <c r="AL80" s="25"/>
      <c r="AM80" s="172">
        <v>0</v>
      </c>
      <c r="AN80" s="110">
        <v>0</v>
      </c>
      <c r="AO80" s="110">
        <v>0</v>
      </c>
    </row>
    <row r="81" spans="1:41" x14ac:dyDescent="0.25">
      <c r="A81" s="97">
        <v>66</v>
      </c>
      <c r="B81" s="16" t="s">
        <v>4</v>
      </c>
      <c r="C81" s="10" t="s">
        <v>33</v>
      </c>
      <c r="D81" s="10" t="s">
        <v>4</v>
      </c>
      <c r="E81" s="10" t="s">
        <v>39</v>
      </c>
      <c r="F81" s="9" t="s">
        <v>40</v>
      </c>
      <c r="G81" s="10"/>
      <c r="H81" s="10"/>
      <c r="I81" s="10" t="s">
        <v>3</v>
      </c>
      <c r="J81" s="10" t="s">
        <v>79</v>
      </c>
      <c r="K81" s="17">
        <v>600</v>
      </c>
      <c r="L81" s="17">
        <v>600</v>
      </c>
      <c r="M81" s="18">
        <v>942.5</v>
      </c>
      <c r="N81" s="59">
        <f t="shared" si="9"/>
        <v>1.5708333333333333</v>
      </c>
      <c r="O81" s="17">
        <v>350</v>
      </c>
      <c r="P81" s="17">
        <v>669.88</v>
      </c>
      <c r="Q81" s="17">
        <v>998</v>
      </c>
      <c r="R81" s="17">
        <v>600</v>
      </c>
      <c r="S81" s="17">
        <v>589.47</v>
      </c>
      <c r="T81" s="17">
        <v>614</v>
      </c>
      <c r="U81" s="17">
        <v>820</v>
      </c>
      <c r="V81" s="75">
        <v>600</v>
      </c>
      <c r="W81" s="17">
        <v>600</v>
      </c>
      <c r="X81" s="17">
        <v>706</v>
      </c>
      <c r="Y81" s="17">
        <v>700</v>
      </c>
      <c r="Z81" s="17">
        <v>700</v>
      </c>
      <c r="AA81" s="17">
        <v>700</v>
      </c>
      <c r="AB81" s="17">
        <v>893</v>
      </c>
      <c r="AC81" s="17">
        <v>893</v>
      </c>
      <c r="AD81" s="75">
        <v>700</v>
      </c>
      <c r="AE81" s="75"/>
      <c r="AF81" s="17">
        <v>1065.25</v>
      </c>
      <c r="AG81" s="17">
        <v>700</v>
      </c>
      <c r="AH81" s="17">
        <v>837</v>
      </c>
      <c r="AI81" s="17">
        <v>500</v>
      </c>
      <c r="AJ81" s="17">
        <v>500</v>
      </c>
      <c r="AK81" s="17">
        <v>580.64</v>
      </c>
      <c r="AL81" s="25">
        <v>484.68</v>
      </c>
      <c r="AM81" s="172">
        <v>500</v>
      </c>
      <c r="AN81" s="110">
        <v>500</v>
      </c>
      <c r="AO81" s="110">
        <v>500</v>
      </c>
    </row>
    <row r="82" spans="1:41" ht="15.75" customHeight="1" x14ac:dyDescent="0.25">
      <c r="A82" s="97">
        <v>67</v>
      </c>
      <c r="B82" s="16" t="s">
        <v>4</v>
      </c>
      <c r="C82" s="10" t="s">
        <v>33</v>
      </c>
      <c r="D82" s="10" t="s">
        <v>4</v>
      </c>
      <c r="E82" s="10" t="s">
        <v>39</v>
      </c>
      <c r="F82" s="9" t="s">
        <v>41</v>
      </c>
      <c r="G82" s="10"/>
      <c r="H82" s="10"/>
      <c r="I82" s="10" t="s">
        <v>3</v>
      </c>
      <c r="J82" s="10" t="s">
        <v>153</v>
      </c>
      <c r="K82" s="17">
        <v>250</v>
      </c>
      <c r="L82" s="17">
        <v>250</v>
      </c>
      <c r="M82" s="18">
        <v>361.98</v>
      </c>
      <c r="N82" s="59">
        <f t="shared" si="9"/>
        <v>1.4479200000000001</v>
      </c>
      <c r="O82" s="17">
        <v>110</v>
      </c>
      <c r="P82" s="17">
        <v>282.3</v>
      </c>
      <c r="Q82" s="17">
        <v>376.88</v>
      </c>
      <c r="R82" s="17">
        <v>300</v>
      </c>
      <c r="S82" s="17">
        <v>209.1</v>
      </c>
      <c r="T82" s="17">
        <v>60</v>
      </c>
      <c r="U82" s="17">
        <v>51</v>
      </c>
      <c r="V82" s="75">
        <v>200</v>
      </c>
      <c r="W82" s="17">
        <v>50</v>
      </c>
      <c r="X82" s="17">
        <v>293</v>
      </c>
      <c r="Y82" s="17">
        <v>230</v>
      </c>
      <c r="Z82" s="17">
        <v>230</v>
      </c>
      <c r="AA82" s="17">
        <v>230</v>
      </c>
      <c r="AB82" s="17">
        <v>230</v>
      </c>
      <c r="AC82" s="17">
        <v>230</v>
      </c>
      <c r="AD82" s="75">
        <v>200</v>
      </c>
      <c r="AE82" s="75"/>
      <c r="AF82" s="17">
        <v>190.88</v>
      </c>
      <c r="AG82" s="17">
        <v>200</v>
      </c>
      <c r="AH82" s="17">
        <v>22.5</v>
      </c>
      <c r="AI82" s="17">
        <v>100</v>
      </c>
      <c r="AJ82" s="17">
        <v>100</v>
      </c>
      <c r="AK82" s="17">
        <v>100</v>
      </c>
      <c r="AL82" s="25">
        <v>56</v>
      </c>
      <c r="AM82" s="172">
        <v>100</v>
      </c>
      <c r="AN82" s="110">
        <v>100</v>
      </c>
      <c r="AO82" s="110">
        <v>100</v>
      </c>
    </row>
    <row r="83" spans="1:41" ht="15.75" customHeight="1" x14ac:dyDescent="0.25">
      <c r="A83" s="97">
        <v>68</v>
      </c>
      <c r="B83" s="16" t="s">
        <v>4</v>
      </c>
      <c r="C83" s="10" t="s">
        <v>33</v>
      </c>
      <c r="D83" s="10" t="s">
        <v>4</v>
      </c>
      <c r="E83" s="10" t="s">
        <v>39</v>
      </c>
      <c r="F83" s="9">
        <v>60</v>
      </c>
      <c r="G83" s="10"/>
      <c r="H83" s="10"/>
      <c r="I83" s="10" t="s">
        <v>3</v>
      </c>
      <c r="J83" s="10" t="s">
        <v>169</v>
      </c>
      <c r="K83" s="17"/>
      <c r="L83" s="17"/>
      <c r="M83" s="18"/>
      <c r="N83" s="59"/>
      <c r="O83" s="17"/>
      <c r="P83" s="17"/>
      <c r="Q83" s="17"/>
      <c r="R83" s="17"/>
      <c r="S83" s="17"/>
      <c r="T83" s="17"/>
      <c r="U83" s="17"/>
      <c r="V83" s="75"/>
      <c r="W83" s="17"/>
      <c r="X83" s="17"/>
      <c r="Y83" s="17"/>
      <c r="Z83" s="17"/>
      <c r="AA83" s="17"/>
      <c r="AB83" s="17"/>
      <c r="AC83" s="17"/>
      <c r="AD83" s="75"/>
      <c r="AE83" s="75"/>
      <c r="AF83" s="17"/>
      <c r="AG83" s="17"/>
      <c r="AH83" s="17">
        <v>201.95</v>
      </c>
      <c r="AI83" s="17"/>
      <c r="AJ83" s="17"/>
      <c r="AK83" s="17"/>
      <c r="AL83" s="17"/>
      <c r="AM83" s="172">
        <v>0</v>
      </c>
      <c r="AN83" s="110">
        <v>0</v>
      </c>
      <c r="AO83" s="110">
        <v>0</v>
      </c>
    </row>
    <row r="84" spans="1:41" ht="15.75" customHeight="1" x14ac:dyDescent="0.25">
      <c r="A84" s="97">
        <v>69</v>
      </c>
      <c r="B84" s="16" t="s">
        <v>4</v>
      </c>
      <c r="C84" s="10" t="s">
        <v>33</v>
      </c>
      <c r="D84" s="10" t="s">
        <v>4</v>
      </c>
      <c r="E84" s="10" t="s">
        <v>39</v>
      </c>
      <c r="F84" s="9">
        <v>70</v>
      </c>
      <c r="G84" s="10"/>
      <c r="H84" s="10"/>
      <c r="I84" s="10" t="s">
        <v>3</v>
      </c>
      <c r="J84" s="10" t="s">
        <v>179</v>
      </c>
      <c r="K84" s="17"/>
      <c r="L84" s="17"/>
      <c r="M84" s="18"/>
      <c r="N84" s="59"/>
      <c r="O84" s="17"/>
      <c r="P84" s="17"/>
      <c r="Q84" s="17"/>
      <c r="R84" s="17"/>
      <c r="S84" s="17"/>
      <c r="T84" s="17"/>
      <c r="U84" s="17"/>
      <c r="V84" s="75"/>
      <c r="W84" s="17"/>
      <c r="X84" s="17"/>
      <c r="Y84" s="17"/>
      <c r="Z84" s="17"/>
      <c r="AA84" s="17"/>
      <c r="AB84" s="17"/>
      <c r="AC84" s="17"/>
      <c r="AD84" s="75"/>
      <c r="AE84" s="75"/>
      <c r="AF84" s="17"/>
      <c r="AG84" s="17"/>
      <c r="AH84" s="17">
        <v>903.54</v>
      </c>
      <c r="AI84" s="17">
        <v>0</v>
      </c>
      <c r="AJ84" s="17"/>
      <c r="AK84" s="17">
        <v>0</v>
      </c>
      <c r="AL84" s="17"/>
      <c r="AM84" s="172">
        <v>0</v>
      </c>
      <c r="AN84" s="110">
        <v>0</v>
      </c>
      <c r="AO84" s="110">
        <v>0</v>
      </c>
    </row>
    <row r="85" spans="1:41" x14ac:dyDescent="0.25">
      <c r="A85" s="97">
        <v>70</v>
      </c>
      <c r="B85" s="93">
        <v>2</v>
      </c>
      <c r="C85" s="71">
        <v>9</v>
      </c>
      <c r="D85" s="71">
        <v>2</v>
      </c>
      <c r="E85" s="10" t="s">
        <v>39</v>
      </c>
      <c r="F85" s="175">
        <v>53</v>
      </c>
      <c r="G85" s="10"/>
      <c r="H85" s="10"/>
      <c r="I85" s="71">
        <v>41</v>
      </c>
      <c r="J85" s="10" t="s">
        <v>209</v>
      </c>
      <c r="K85" s="17"/>
      <c r="L85" s="17"/>
      <c r="M85" s="18"/>
      <c r="N85" s="59"/>
      <c r="O85" s="17"/>
      <c r="P85" s="17"/>
      <c r="Q85" s="17"/>
      <c r="R85" s="17"/>
      <c r="S85" s="17"/>
      <c r="T85" s="17"/>
      <c r="U85" s="17"/>
      <c r="V85" s="75"/>
      <c r="W85" s="17"/>
      <c r="X85" s="17"/>
      <c r="Y85" s="17"/>
      <c r="Z85" s="17"/>
      <c r="AA85" s="17"/>
      <c r="AB85" s="17"/>
      <c r="AC85" s="17"/>
      <c r="AD85" s="75"/>
      <c r="AE85" s="75"/>
      <c r="AF85" s="17">
        <v>14</v>
      </c>
      <c r="AG85" s="17"/>
      <c r="AH85" s="17"/>
      <c r="AI85" s="17"/>
      <c r="AJ85" s="17"/>
      <c r="AK85" s="17"/>
      <c r="AL85" s="17"/>
      <c r="AM85" s="172">
        <v>0</v>
      </c>
      <c r="AN85" s="110">
        <v>0</v>
      </c>
      <c r="AO85" s="110">
        <v>0</v>
      </c>
    </row>
    <row r="86" spans="1:41" x14ac:dyDescent="0.25">
      <c r="A86" s="142">
        <v>71</v>
      </c>
      <c r="B86" s="26" t="s">
        <v>4</v>
      </c>
      <c r="C86" s="27" t="s">
        <v>33</v>
      </c>
      <c r="D86" s="27"/>
      <c r="E86" s="27"/>
      <c r="F86" s="27"/>
      <c r="G86" s="27"/>
      <c r="H86" s="27"/>
      <c r="I86" s="27"/>
      <c r="J86" s="2" t="s">
        <v>66</v>
      </c>
      <c r="K86" s="28">
        <f>SUM(K71:K82)</f>
        <v>4370</v>
      </c>
      <c r="L86" s="28">
        <f>SUM(L71:L82)</f>
        <v>7370</v>
      </c>
      <c r="M86" s="61">
        <f>SUM(M71:M82)</f>
        <v>12665.689999999999</v>
      </c>
      <c r="N86" s="67">
        <f t="shared" si="9"/>
        <v>1.7185468113975575</v>
      </c>
      <c r="O86" s="28">
        <f t="shared" ref="O86:Y86" si="17">SUM(O71:O82)</f>
        <v>5610</v>
      </c>
      <c r="P86" s="28">
        <f t="shared" si="17"/>
        <v>4058.38</v>
      </c>
      <c r="Q86" s="28">
        <f t="shared" si="17"/>
        <v>13042.49</v>
      </c>
      <c r="R86" s="28">
        <f t="shared" si="17"/>
        <v>6700</v>
      </c>
      <c r="S86" s="28">
        <f t="shared" si="17"/>
        <v>6499.88</v>
      </c>
      <c r="T86" s="28">
        <f t="shared" si="17"/>
        <v>8627</v>
      </c>
      <c r="U86" s="28">
        <f t="shared" si="17"/>
        <v>10318</v>
      </c>
      <c r="V86" s="77">
        <f t="shared" si="17"/>
        <v>4800</v>
      </c>
      <c r="W86" s="28">
        <f t="shared" si="17"/>
        <v>19536</v>
      </c>
      <c r="X86" s="28">
        <f t="shared" si="17"/>
        <v>14940</v>
      </c>
      <c r="Y86" s="28">
        <f t="shared" si="17"/>
        <v>13180</v>
      </c>
      <c r="Z86" s="28">
        <f t="shared" ref="Z86:AE86" si="18">SUM(Z71:Z82)</f>
        <v>17272</v>
      </c>
      <c r="AA86" s="28">
        <f t="shared" si="18"/>
        <v>17272</v>
      </c>
      <c r="AB86" s="28">
        <f t="shared" si="18"/>
        <v>17465</v>
      </c>
      <c r="AC86" s="28">
        <f t="shared" si="18"/>
        <v>17465</v>
      </c>
      <c r="AD86" s="77">
        <f t="shared" si="18"/>
        <v>12400</v>
      </c>
      <c r="AE86" s="77">
        <f t="shared" si="18"/>
        <v>0</v>
      </c>
      <c r="AF86" s="28">
        <f>SUM(AF71:AF85)</f>
        <v>15637.81</v>
      </c>
      <c r="AG86" s="28">
        <f>SUM(AG71:AG84)</f>
        <v>12400</v>
      </c>
      <c r="AH86" s="28">
        <f>SUM(AH71:AH84)</f>
        <v>6583.99</v>
      </c>
      <c r="AI86" s="28">
        <f>SUM(AI71:AI82)</f>
        <v>1100</v>
      </c>
      <c r="AJ86" s="28">
        <f>SUM(AJ71:AJ82)</f>
        <v>1100</v>
      </c>
      <c r="AK86" s="28">
        <f>SUM(AK71:AK85)</f>
        <v>2414.5099999999998</v>
      </c>
      <c r="AL86" s="28">
        <f>SUM(AL71:AL85)</f>
        <v>2274.5499999999997</v>
      </c>
      <c r="AM86" s="28">
        <f>SUM(AM71:AM82)</f>
        <v>600</v>
      </c>
      <c r="AN86" s="28">
        <f>SUM(AN71:AN82)</f>
        <v>600</v>
      </c>
      <c r="AO86" s="28">
        <f>SUM(AO71:AO82)</f>
        <v>600</v>
      </c>
    </row>
    <row r="87" spans="1:41" x14ac:dyDescent="0.25">
      <c r="A87" s="100">
        <v>72</v>
      </c>
      <c r="B87" s="20" t="s">
        <v>4</v>
      </c>
      <c r="C87" s="21"/>
      <c r="D87" s="21"/>
      <c r="E87" s="21"/>
      <c r="F87" s="21"/>
      <c r="G87" s="21"/>
      <c r="H87" s="21"/>
      <c r="I87" s="21"/>
      <c r="J87" s="3" t="s">
        <v>67</v>
      </c>
      <c r="K87" s="22">
        <f>K22+K60+K66+K70+K86</f>
        <v>22670</v>
      </c>
      <c r="L87" s="22">
        <f>L22+L60+L66+L70+L86</f>
        <v>29420</v>
      </c>
      <c r="M87" s="60">
        <f>M22+M60+M66+M70+M86</f>
        <v>43040.77</v>
      </c>
      <c r="N87" s="66">
        <f t="shared" si="9"/>
        <v>1.4629765465669611</v>
      </c>
      <c r="O87" s="22">
        <f t="shared" ref="O87:AO87" si="19">O22+O60+O66+O70+O86</f>
        <v>10710</v>
      </c>
      <c r="P87" s="22">
        <f t="shared" si="19"/>
        <v>39442.469999999994</v>
      </c>
      <c r="Q87" s="22">
        <f t="shared" si="19"/>
        <v>49849.119999999995</v>
      </c>
      <c r="R87" s="22">
        <f t="shared" si="19"/>
        <v>22200</v>
      </c>
      <c r="S87" s="22">
        <f t="shared" si="19"/>
        <v>98404.810000000012</v>
      </c>
      <c r="T87" s="22">
        <f t="shared" si="19"/>
        <v>55006</v>
      </c>
      <c r="U87" s="22">
        <f t="shared" si="19"/>
        <v>67927.12</v>
      </c>
      <c r="V87" s="76">
        <f t="shared" si="19"/>
        <v>27230</v>
      </c>
      <c r="W87" s="22">
        <f t="shared" si="19"/>
        <v>46186</v>
      </c>
      <c r="X87" s="22">
        <f t="shared" si="19"/>
        <v>68258.91</v>
      </c>
      <c r="Y87" s="22">
        <f t="shared" si="19"/>
        <v>39753</v>
      </c>
      <c r="Z87" s="22">
        <f t="shared" si="19"/>
        <v>50709.51</v>
      </c>
      <c r="AA87" s="22">
        <f t="shared" si="19"/>
        <v>50709.51</v>
      </c>
      <c r="AB87" s="22">
        <f t="shared" si="19"/>
        <v>54271</v>
      </c>
      <c r="AC87" s="22">
        <f t="shared" si="19"/>
        <v>56281</v>
      </c>
      <c r="AD87" s="76">
        <f t="shared" si="19"/>
        <v>36981</v>
      </c>
      <c r="AE87" s="76">
        <f t="shared" si="19"/>
        <v>250</v>
      </c>
      <c r="AF87" s="22">
        <f t="shared" si="19"/>
        <v>52183.65</v>
      </c>
      <c r="AG87" s="22">
        <f t="shared" si="19"/>
        <v>37231</v>
      </c>
      <c r="AH87" s="22">
        <f t="shared" si="19"/>
        <v>49922.729999999996</v>
      </c>
      <c r="AI87" s="22">
        <f t="shared" si="19"/>
        <v>22877</v>
      </c>
      <c r="AJ87" s="22">
        <f t="shared" si="19"/>
        <v>22877</v>
      </c>
      <c r="AK87" s="22">
        <f t="shared" si="19"/>
        <v>29444.73</v>
      </c>
      <c r="AL87" s="22">
        <f t="shared" si="19"/>
        <v>19457.75</v>
      </c>
      <c r="AM87" s="22">
        <f t="shared" si="19"/>
        <v>33099</v>
      </c>
      <c r="AN87" s="22">
        <f t="shared" si="19"/>
        <v>33099</v>
      </c>
      <c r="AO87" s="22">
        <f t="shared" si="19"/>
        <v>33099</v>
      </c>
    </row>
    <row r="88" spans="1:41" s="24" customFormat="1" x14ac:dyDescent="0.25">
      <c r="A88" s="97">
        <v>73</v>
      </c>
      <c r="B88" s="16" t="s">
        <v>10</v>
      </c>
      <c r="C88" s="10" t="s">
        <v>1</v>
      </c>
      <c r="D88" s="10" t="s">
        <v>1</v>
      </c>
      <c r="E88" s="37"/>
      <c r="F88" s="37">
        <v>30</v>
      </c>
      <c r="G88" s="37"/>
      <c r="H88" s="37"/>
      <c r="I88" s="72">
        <v>41</v>
      </c>
      <c r="J88" s="104" t="s">
        <v>138</v>
      </c>
      <c r="K88" s="98"/>
      <c r="L88" s="98"/>
      <c r="M88" s="98"/>
      <c r="N88" s="98"/>
      <c r="O88" s="98"/>
      <c r="P88" s="98"/>
      <c r="Q88" s="98"/>
      <c r="R88" s="98"/>
      <c r="S88" s="101"/>
      <c r="T88" s="101"/>
      <c r="U88" s="101"/>
      <c r="V88" s="101"/>
      <c r="W88" s="102"/>
      <c r="X88" s="102"/>
      <c r="Y88" s="102">
        <v>0</v>
      </c>
      <c r="Z88" s="102">
        <v>401</v>
      </c>
      <c r="AA88" s="102">
        <v>401</v>
      </c>
      <c r="AB88" s="102">
        <v>401</v>
      </c>
      <c r="AC88" s="102">
        <v>401</v>
      </c>
      <c r="AD88" s="103">
        <v>0</v>
      </c>
      <c r="AE88" s="103"/>
      <c r="AF88" s="102">
        <v>401</v>
      </c>
      <c r="AG88" s="102"/>
      <c r="AH88" s="102"/>
      <c r="AI88" s="102"/>
      <c r="AJ88" s="102"/>
      <c r="AK88" s="102"/>
      <c r="AL88" s="102"/>
      <c r="AM88" s="173">
        <v>0</v>
      </c>
      <c r="AN88" s="109">
        <v>0</v>
      </c>
      <c r="AO88" s="109">
        <v>0</v>
      </c>
    </row>
    <row r="89" spans="1:41" x14ac:dyDescent="0.25">
      <c r="A89" s="97">
        <v>74</v>
      </c>
      <c r="B89" s="16" t="s">
        <v>10</v>
      </c>
      <c r="C89" s="10" t="s">
        <v>1</v>
      </c>
      <c r="D89" s="10" t="s">
        <v>1</v>
      </c>
      <c r="E89" s="71"/>
      <c r="F89" s="9"/>
      <c r="G89" s="10"/>
      <c r="H89" s="10"/>
      <c r="I89" s="10" t="s">
        <v>3</v>
      </c>
      <c r="J89" s="10" t="s">
        <v>143</v>
      </c>
      <c r="K89" s="17"/>
      <c r="L89" s="17"/>
      <c r="M89" s="18">
        <v>766.88</v>
      </c>
      <c r="N89" s="18"/>
      <c r="O89" s="17"/>
      <c r="P89" s="17">
        <v>5574</v>
      </c>
      <c r="Q89" s="17">
        <v>6240.88</v>
      </c>
      <c r="R89" s="17"/>
      <c r="S89" s="41">
        <v>6645.57</v>
      </c>
      <c r="T89" s="41">
        <v>390</v>
      </c>
      <c r="U89" s="41">
        <v>390</v>
      </c>
      <c r="V89" s="79"/>
      <c r="W89" s="41"/>
      <c r="X89" s="41">
        <v>1535</v>
      </c>
      <c r="Y89" s="41">
        <v>500</v>
      </c>
      <c r="Z89" s="41">
        <v>500</v>
      </c>
      <c r="AA89" s="41">
        <v>795</v>
      </c>
      <c r="AB89" s="41">
        <v>795</v>
      </c>
      <c r="AC89" s="41">
        <v>795</v>
      </c>
      <c r="AD89" s="79">
        <v>600</v>
      </c>
      <c r="AE89" s="79"/>
      <c r="AF89" s="41">
        <v>795</v>
      </c>
      <c r="AG89" s="41">
        <v>600</v>
      </c>
      <c r="AH89" s="41"/>
      <c r="AI89" s="41"/>
      <c r="AJ89" s="41"/>
      <c r="AK89" s="41"/>
      <c r="AL89" s="41"/>
      <c r="AM89" s="173">
        <v>0</v>
      </c>
      <c r="AN89" s="109">
        <v>0</v>
      </c>
      <c r="AO89" s="109">
        <v>0</v>
      </c>
    </row>
    <row r="90" spans="1:41" x14ac:dyDescent="0.25">
      <c r="A90" s="97">
        <v>75</v>
      </c>
      <c r="B90" s="16" t="s">
        <v>10</v>
      </c>
      <c r="C90" s="10" t="s">
        <v>1</v>
      </c>
      <c r="D90" s="10" t="s">
        <v>1</v>
      </c>
      <c r="E90" s="10"/>
      <c r="F90" s="175" t="s">
        <v>142</v>
      </c>
      <c r="G90" s="10"/>
      <c r="H90" s="10"/>
      <c r="I90" s="10" t="s">
        <v>3</v>
      </c>
      <c r="J90" s="10" t="s">
        <v>144</v>
      </c>
      <c r="K90" s="17"/>
      <c r="L90" s="17"/>
      <c r="M90" s="18"/>
      <c r="N90" s="18"/>
      <c r="O90" s="17"/>
      <c r="P90" s="17"/>
      <c r="Q90" s="17"/>
      <c r="R90" s="17"/>
      <c r="S90" s="41"/>
      <c r="T90" s="41"/>
      <c r="U90" s="41"/>
      <c r="V90" s="79"/>
      <c r="W90" s="41"/>
      <c r="X90" s="41"/>
      <c r="Y90" s="41">
        <v>0</v>
      </c>
      <c r="Z90" s="41"/>
      <c r="AA90" s="41">
        <v>1000</v>
      </c>
      <c r="AB90" s="41">
        <v>1000</v>
      </c>
      <c r="AC90" s="41">
        <v>1000</v>
      </c>
      <c r="AD90" s="79">
        <v>0</v>
      </c>
      <c r="AE90" s="79"/>
      <c r="AF90" s="41">
        <v>1000</v>
      </c>
      <c r="AG90" s="41"/>
      <c r="AH90" s="41"/>
      <c r="AI90" s="41"/>
      <c r="AJ90" s="41"/>
      <c r="AK90" s="41"/>
      <c r="AL90" s="41"/>
      <c r="AM90" s="173">
        <v>0</v>
      </c>
      <c r="AN90" s="109">
        <v>0</v>
      </c>
      <c r="AO90" s="109">
        <v>0</v>
      </c>
    </row>
    <row r="91" spans="1:41" x14ac:dyDescent="0.25">
      <c r="A91" s="97"/>
      <c r="B91" s="16" t="s">
        <v>10</v>
      </c>
      <c r="C91" s="10" t="s">
        <v>1</v>
      </c>
      <c r="D91" s="10" t="s">
        <v>1</v>
      </c>
      <c r="E91" s="10"/>
      <c r="F91" s="175"/>
      <c r="G91" s="10"/>
      <c r="H91" s="10"/>
      <c r="I91" s="71">
        <v>71</v>
      </c>
      <c r="J91" s="10" t="s">
        <v>224</v>
      </c>
      <c r="K91" s="17"/>
      <c r="L91" s="17"/>
      <c r="M91" s="18"/>
      <c r="N91" s="18"/>
      <c r="O91" s="17"/>
      <c r="P91" s="17"/>
      <c r="Q91" s="17"/>
      <c r="R91" s="17"/>
      <c r="S91" s="41"/>
      <c r="T91" s="41"/>
      <c r="U91" s="41"/>
      <c r="V91" s="79"/>
      <c r="W91" s="41"/>
      <c r="X91" s="41"/>
      <c r="Y91" s="41"/>
      <c r="Z91" s="41"/>
      <c r="AA91" s="41"/>
      <c r="AB91" s="41"/>
      <c r="AC91" s="41"/>
      <c r="AD91" s="79"/>
      <c r="AE91" s="79"/>
      <c r="AF91" s="41"/>
      <c r="AG91" s="41"/>
      <c r="AH91" s="41"/>
      <c r="AI91" s="41">
        <v>0</v>
      </c>
      <c r="AJ91" s="41"/>
      <c r="AK91" s="41">
        <v>321</v>
      </c>
      <c r="AL91" s="41"/>
      <c r="AM91" s="173">
        <v>0</v>
      </c>
      <c r="AN91" s="109">
        <v>0</v>
      </c>
      <c r="AO91" s="109">
        <v>0</v>
      </c>
    </row>
    <row r="92" spans="1:41" x14ac:dyDescent="0.25">
      <c r="A92" s="97"/>
      <c r="B92" s="16" t="s">
        <v>10</v>
      </c>
      <c r="C92" s="10" t="s">
        <v>1</v>
      </c>
      <c r="D92" s="10" t="s">
        <v>1</v>
      </c>
      <c r="E92" s="166">
        <v>1</v>
      </c>
      <c r="F92" s="175"/>
      <c r="G92" s="10"/>
      <c r="H92" s="10"/>
      <c r="I92" s="71">
        <v>71</v>
      </c>
      <c r="J92" s="10" t="s">
        <v>188</v>
      </c>
      <c r="K92" s="17"/>
      <c r="L92" s="17"/>
      <c r="M92" s="18"/>
      <c r="N92" s="18"/>
      <c r="O92" s="17"/>
      <c r="P92" s="17"/>
      <c r="Q92" s="17"/>
      <c r="R92" s="17"/>
      <c r="S92" s="41"/>
      <c r="T92" s="41"/>
      <c r="U92" s="41"/>
      <c r="V92" s="79"/>
      <c r="W92" s="41"/>
      <c r="X92" s="41"/>
      <c r="Y92" s="41"/>
      <c r="Z92" s="41"/>
      <c r="AA92" s="41"/>
      <c r="AB92" s="41"/>
      <c r="AC92" s="41"/>
      <c r="AD92" s="79"/>
      <c r="AE92" s="79"/>
      <c r="AF92" s="41"/>
      <c r="AG92" s="41"/>
      <c r="AH92" s="41"/>
      <c r="AI92" s="41">
        <v>0</v>
      </c>
      <c r="AJ92" s="41"/>
      <c r="AK92" s="109">
        <v>1000</v>
      </c>
      <c r="AL92" s="159">
        <v>1000</v>
      </c>
      <c r="AM92" s="173">
        <v>0</v>
      </c>
      <c r="AN92" s="109">
        <v>0</v>
      </c>
      <c r="AO92" s="109">
        <v>0</v>
      </c>
    </row>
    <row r="93" spans="1:41" x14ac:dyDescent="0.25">
      <c r="A93" s="97"/>
      <c r="B93" s="16" t="s">
        <v>10</v>
      </c>
      <c r="C93" s="10" t="s">
        <v>1</v>
      </c>
      <c r="D93" s="10" t="s">
        <v>1</v>
      </c>
      <c r="E93" s="166">
        <v>3</v>
      </c>
      <c r="F93" s="175"/>
      <c r="G93" s="10"/>
      <c r="H93" s="10"/>
      <c r="I93" s="71">
        <v>71</v>
      </c>
      <c r="J93" s="10" t="s">
        <v>194</v>
      </c>
      <c r="K93" s="17"/>
      <c r="L93" s="17"/>
      <c r="M93" s="18"/>
      <c r="N93" s="18"/>
      <c r="O93" s="17"/>
      <c r="P93" s="17"/>
      <c r="Q93" s="17"/>
      <c r="R93" s="17"/>
      <c r="S93" s="41"/>
      <c r="T93" s="41"/>
      <c r="U93" s="41"/>
      <c r="V93" s="79"/>
      <c r="W93" s="41"/>
      <c r="X93" s="41"/>
      <c r="Y93" s="41"/>
      <c r="Z93" s="41"/>
      <c r="AA93" s="41"/>
      <c r="AB93" s="41"/>
      <c r="AC93" s="41"/>
      <c r="AD93" s="79"/>
      <c r="AE93" s="79"/>
      <c r="AF93" s="41"/>
      <c r="AG93" s="41"/>
      <c r="AH93" s="41"/>
      <c r="AI93" s="41">
        <v>0</v>
      </c>
      <c r="AJ93" s="41"/>
      <c r="AK93" s="109">
        <v>5</v>
      </c>
      <c r="AL93" s="159">
        <v>5</v>
      </c>
      <c r="AM93" s="173">
        <v>0</v>
      </c>
      <c r="AN93" s="109">
        <v>0</v>
      </c>
      <c r="AO93" s="109">
        <v>0</v>
      </c>
    </row>
    <row r="94" spans="1:41" x14ac:dyDescent="0.25">
      <c r="A94" s="97">
        <v>76</v>
      </c>
      <c r="B94" s="16" t="s">
        <v>10</v>
      </c>
      <c r="C94" s="10" t="s">
        <v>1</v>
      </c>
      <c r="D94" s="10" t="s">
        <v>1</v>
      </c>
      <c r="E94" s="10"/>
      <c r="F94" s="9" t="s">
        <v>42</v>
      </c>
      <c r="G94" s="10"/>
      <c r="H94" s="10"/>
      <c r="I94" s="10" t="s">
        <v>3</v>
      </c>
      <c r="J94" s="10" t="s">
        <v>43</v>
      </c>
      <c r="K94" s="17">
        <v>0</v>
      </c>
      <c r="L94" s="17"/>
      <c r="M94" s="18">
        <v>0</v>
      </c>
      <c r="N94" s="18"/>
      <c r="O94" s="17"/>
      <c r="P94" s="17">
        <v>1400</v>
      </c>
      <c r="Q94" s="17"/>
      <c r="R94" s="17"/>
      <c r="S94" s="17"/>
      <c r="T94" s="17"/>
      <c r="U94" s="17"/>
      <c r="V94" s="75"/>
      <c r="W94" s="17"/>
      <c r="X94" s="17"/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75">
        <v>0</v>
      </c>
      <c r="AE94" s="75"/>
      <c r="AF94" s="17"/>
      <c r="AG94" s="17"/>
      <c r="AH94" s="17"/>
      <c r="AI94" s="17"/>
      <c r="AJ94" s="17"/>
      <c r="AK94" s="17"/>
      <c r="AL94" s="17"/>
      <c r="AM94" s="172">
        <v>0</v>
      </c>
      <c r="AN94" s="110">
        <v>0</v>
      </c>
      <c r="AO94" s="110">
        <v>0</v>
      </c>
    </row>
    <row r="95" spans="1:41" ht="15.75" customHeight="1" x14ac:dyDescent="0.25">
      <c r="A95" s="97">
        <v>77</v>
      </c>
      <c r="B95" s="16" t="s">
        <v>10</v>
      </c>
      <c r="C95" s="10" t="s">
        <v>1</v>
      </c>
      <c r="D95" s="10" t="s">
        <v>1</v>
      </c>
      <c r="E95" s="10"/>
      <c r="F95" s="9" t="s">
        <v>44</v>
      </c>
      <c r="G95" s="10"/>
      <c r="H95" s="10"/>
      <c r="I95" s="10" t="s">
        <v>3</v>
      </c>
      <c r="J95" s="10" t="s">
        <v>45</v>
      </c>
      <c r="K95" s="17"/>
      <c r="L95" s="17"/>
      <c r="M95" s="18">
        <v>257.82</v>
      </c>
      <c r="N95" s="18"/>
      <c r="O95" s="17"/>
      <c r="P95" s="17">
        <v>2143.4</v>
      </c>
      <c r="Q95" s="17">
        <v>257.82</v>
      </c>
      <c r="R95" s="17"/>
      <c r="S95" s="17">
        <v>1755.3</v>
      </c>
      <c r="T95" s="17"/>
      <c r="U95" s="17"/>
      <c r="V95" s="75">
        <v>17000</v>
      </c>
      <c r="W95" s="17"/>
      <c r="X95" s="17">
        <v>1829</v>
      </c>
      <c r="Y95" s="17">
        <v>0</v>
      </c>
      <c r="Z95" s="17">
        <v>0</v>
      </c>
      <c r="AA95" s="17">
        <v>0</v>
      </c>
      <c r="AB95" s="17">
        <v>739</v>
      </c>
      <c r="AC95" s="17">
        <v>739</v>
      </c>
      <c r="AD95" s="75">
        <f>W95</f>
        <v>0</v>
      </c>
      <c r="AE95" s="75"/>
      <c r="AF95" s="17">
        <v>739.39</v>
      </c>
      <c r="AG95" s="17"/>
      <c r="AH95" s="17">
        <v>220</v>
      </c>
      <c r="AI95" s="17"/>
      <c r="AJ95" s="17"/>
      <c r="AK95" s="17"/>
      <c r="AL95" s="17"/>
      <c r="AM95" s="173">
        <v>0</v>
      </c>
      <c r="AN95" s="109">
        <v>0</v>
      </c>
      <c r="AO95" s="109">
        <v>0</v>
      </c>
    </row>
    <row r="96" spans="1:41" x14ac:dyDescent="0.25">
      <c r="A96" s="97">
        <v>78</v>
      </c>
      <c r="B96" s="16" t="s">
        <v>10</v>
      </c>
      <c r="C96" s="10" t="s">
        <v>1</v>
      </c>
      <c r="D96" s="10" t="s">
        <v>1</v>
      </c>
      <c r="E96" s="10"/>
      <c r="F96" s="9">
        <v>43</v>
      </c>
      <c r="G96" s="10"/>
      <c r="H96" s="10"/>
      <c r="I96" s="10" t="s">
        <v>3</v>
      </c>
      <c r="J96" s="10" t="s">
        <v>111</v>
      </c>
      <c r="K96" s="17"/>
      <c r="L96" s="17"/>
      <c r="M96" s="18"/>
      <c r="N96" s="18"/>
      <c r="O96" s="17"/>
      <c r="P96" s="17"/>
      <c r="Q96" s="17"/>
      <c r="R96" s="17"/>
      <c r="S96" s="17"/>
      <c r="T96" s="17"/>
      <c r="U96" s="17"/>
      <c r="V96" s="75"/>
      <c r="W96" s="17"/>
      <c r="X96" s="17"/>
      <c r="Y96" s="17">
        <v>0</v>
      </c>
      <c r="Z96" s="17">
        <v>0</v>
      </c>
      <c r="AA96" s="17">
        <v>0</v>
      </c>
      <c r="AB96" s="17"/>
      <c r="AC96" s="17"/>
      <c r="AD96" s="75">
        <f>W96</f>
        <v>0</v>
      </c>
      <c r="AE96" s="75">
        <f>X96</f>
        <v>0</v>
      </c>
      <c r="AF96" s="17"/>
      <c r="AG96" s="17"/>
      <c r="AH96" s="149"/>
      <c r="AI96" s="149"/>
      <c r="AJ96" s="17">
        <f>Y96</f>
        <v>0</v>
      </c>
      <c r="AK96" s="149"/>
      <c r="AL96" s="149"/>
      <c r="AM96" s="172">
        <f t="shared" ref="AM96:AO97" si="20">Z96</f>
        <v>0</v>
      </c>
      <c r="AN96" s="110">
        <f t="shared" si="20"/>
        <v>0</v>
      </c>
      <c r="AO96" s="110">
        <f t="shared" si="20"/>
        <v>0</v>
      </c>
    </row>
    <row r="97" spans="1:41" x14ac:dyDescent="0.25">
      <c r="A97" s="97">
        <v>79</v>
      </c>
      <c r="B97" s="16" t="s">
        <v>10</v>
      </c>
      <c r="C97" s="10" t="s">
        <v>1</v>
      </c>
      <c r="D97" s="10" t="s">
        <v>1</v>
      </c>
      <c r="E97" s="10"/>
      <c r="F97" s="9">
        <v>44</v>
      </c>
      <c r="G97" s="10"/>
      <c r="H97" s="10"/>
      <c r="I97" s="10" t="s">
        <v>3</v>
      </c>
      <c r="J97" s="10" t="s">
        <v>112</v>
      </c>
      <c r="K97" s="17"/>
      <c r="L97" s="17"/>
      <c r="M97" s="18"/>
      <c r="N97" s="18"/>
      <c r="O97" s="17"/>
      <c r="P97" s="17"/>
      <c r="Q97" s="17"/>
      <c r="R97" s="17"/>
      <c r="S97" s="17"/>
      <c r="T97" s="17"/>
      <c r="U97" s="17"/>
      <c r="V97" s="75"/>
      <c r="W97" s="17"/>
      <c r="X97" s="17"/>
      <c r="Y97" s="17">
        <v>0</v>
      </c>
      <c r="Z97" s="17">
        <v>0</v>
      </c>
      <c r="AA97" s="17">
        <v>0</v>
      </c>
      <c r="AB97" s="17"/>
      <c r="AC97" s="17"/>
      <c r="AD97" s="75">
        <f>W97</f>
        <v>0</v>
      </c>
      <c r="AE97" s="75">
        <f>X97</f>
        <v>0</v>
      </c>
      <c r="AF97" s="17"/>
      <c r="AG97" s="17"/>
      <c r="AH97" s="149"/>
      <c r="AI97" s="149"/>
      <c r="AJ97" s="17">
        <f>Y97</f>
        <v>0</v>
      </c>
      <c r="AK97" s="149"/>
      <c r="AL97" s="149"/>
      <c r="AM97" s="172">
        <f t="shared" si="20"/>
        <v>0</v>
      </c>
      <c r="AN97" s="110">
        <f t="shared" si="20"/>
        <v>0</v>
      </c>
      <c r="AO97" s="110">
        <f t="shared" si="20"/>
        <v>0</v>
      </c>
    </row>
    <row r="98" spans="1:41" x14ac:dyDescent="0.25">
      <c r="A98" s="97"/>
      <c r="B98" s="93"/>
      <c r="C98" s="71"/>
      <c r="D98" s="71"/>
      <c r="E98" s="19"/>
      <c r="F98" s="176"/>
      <c r="G98" s="19"/>
      <c r="H98" s="19"/>
      <c r="I98" s="71"/>
      <c r="J98" s="10"/>
      <c r="K98" s="85"/>
      <c r="L98" s="85"/>
      <c r="M98" s="86"/>
      <c r="N98" s="86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7"/>
      <c r="AE98" s="87"/>
      <c r="AF98" s="87"/>
      <c r="AG98" s="87"/>
      <c r="AH98" s="87"/>
      <c r="AI98" s="17"/>
      <c r="AJ98" s="17"/>
      <c r="AK98" s="110"/>
      <c r="AL98" s="25">
        <v>315</v>
      </c>
      <c r="AM98" s="172">
        <v>0</v>
      </c>
      <c r="AN98" s="110">
        <v>0</v>
      </c>
      <c r="AO98" s="110">
        <v>0</v>
      </c>
    </row>
    <row r="99" spans="1:41" s="88" customFormat="1" x14ac:dyDescent="0.25">
      <c r="A99" s="97">
        <v>80</v>
      </c>
      <c r="B99" s="84" t="s">
        <v>10</v>
      </c>
      <c r="C99" s="19" t="s">
        <v>1</v>
      </c>
      <c r="D99" s="19" t="s">
        <v>1</v>
      </c>
      <c r="E99" s="19"/>
      <c r="F99" s="176"/>
      <c r="G99" s="19"/>
      <c r="H99" s="19"/>
      <c r="I99" s="19"/>
      <c r="J99" s="117" t="s">
        <v>68</v>
      </c>
      <c r="K99" s="85"/>
      <c r="L99" s="85"/>
      <c r="M99" s="86">
        <f>SUM(M89:M95)</f>
        <v>1024.7</v>
      </c>
      <c r="N99" s="86"/>
      <c r="O99" s="85"/>
      <c r="P99" s="85">
        <f>SUM(P89:P95)</f>
        <v>9117.4</v>
      </c>
      <c r="Q99" s="85">
        <f>SUM(Q89:Q97)</f>
        <v>6498.7</v>
      </c>
      <c r="R99" s="85">
        <f>SUM(R89:R95)</f>
        <v>0</v>
      </c>
      <c r="S99" s="85">
        <f t="shared" ref="S99:X99" si="21">SUM(S88:S97)</f>
        <v>8400.869999999999</v>
      </c>
      <c r="T99" s="85">
        <f t="shared" si="21"/>
        <v>390</v>
      </c>
      <c r="U99" s="85">
        <f t="shared" si="21"/>
        <v>390</v>
      </c>
      <c r="V99" s="85">
        <f t="shared" si="21"/>
        <v>17000</v>
      </c>
      <c r="W99" s="85">
        <f t="shared" si="21"/>
        <v>0</v>
      </c>
      <c r="X99" s="85">
        <f t="shared" si="21"/>
        <v>3364</v>
      </c>
      <c r="Y99" s="85">
        <f>SUM(Y88:Y97)</f>
        <v>500</v>
      </c>
      <c r="Z99" s="85">
        <f>SUM(Z88:Z97)</f>
        <v>901</v>
      </c>
      <c r="AA99" s="85">
        <f t="shared" ref="AA99:AI99" si="22">SUM(AA88:AA97)</f>
        <v>2196</v>
      </c>
      <c r="AB99" s="85">
        <f t="shared" si="22"/>
        <v>2935</v>
      </c>
      <c r="AC99" s="85">
        <f t="shared" si="22"/>
        <v>2935</v>
      </c>
      <c r="AD99" s="87">
        <f t="shared" si="22"/>
        <v>600</v>
      </c>
      <c r="AE99" s="87">
        <f t="shared" si="22"/>
        <v>0</v>
      </c>
      <c r="AF99" s="87">
        <f t="shared" si="22"/>
        <v>2935.39</v>
      </c>
      <c r="AG99" s="87">
        <f t="shared" si="22"/>
        <v>600</v>
      </c>
      <c r="AH99" s="87">
        <f t="shared" si="22"/>
        <v>220</v>
      </c>
      <c r="AI99" s="87">
        <f t="shared" si="22"/>
        <v>0</v>
      </c>
      <c r="AJ99" s="87">
        <f>SUM(AJ88:AJ97)</f>
        <v>0</v>
      </c>
      <c r="AK99" s="87">
        <f>SUM(AK88:AK98)</f>
        <v>1326</v>
      </c>
      <c r="AL99" s="161"/>
      <c r="AM99" s="174">
        <f>SUM(AM88:AM97)</f>
        <v>0</v>
      </c>
      <c r="AN99" s="187">
        <f>SUM(AN88:AN97)</f>
        <v>0</v>
      </c>
      <c r="AO99" s="187">
        <f>SUM(AO88:AO97)</f>
        <v>0</v>
      </c>
    </row>
    <row r="100" spans="1:41" s="88" customFormat="1" x14ac:dyDescent="0.25">
      <c r="A100" s="97"/>
      <c r="F100" s="177"/>
      <c r="AL100" s="162"/>
      <c r="AM100" s="174"/>
      <c r="AN100" s="187"/>
      <c r="AO100" s="187"/>
    </row>
    <row r="101" spans="1:41" x14ac:dyDescent="0.25">
      <c r="A101" s="97">
        <v>81</v>
      </c>
      <c r="B101" s="16" t="s">
        <v>10</v>
      </c>
      <c r="C101" s="10" t="s">
        <v>1</v>
      </c>
      <c r="D101" s="10" t="s">
        <v>4</v>
      </c>
      <c r="E101" s="91" t="s">
        <v>12</v>
      </c>
      <c r="F101" s="9">
        <v>1</v>
      </c>
      <c r="G101" s="71">
        <v>1</v>
      </c>
      <c r="H101" s="10"/>
      <c r="I101" s="10" t="s">
        <v>46</v>
      </c>
      <c r="J101" s="10" t="s">
        <v>145</v>
      </c>
      <c r="K101" s="17">
        <v>1790</v>
      </c>
      <c r="L101" s="17">
        <v>1790</v>
      </c>
      <c r="M101" s="18">
        <v>1492</v>
      </c>
      <c r="N101" s="59">
        <f>M101/L101</f>
        <v>0.83351955307262571</v>
      </c>
      <c r="O101" s="17"/>
      <c r="P101" s="17">
        <v>1735.25</v>
      </c>
      <c r="Q101" s="17">
        <v>1790.4</v>
      </c>
      <c r="R101" s="17">
        <v>1800</v>
      </c>
      <c r="S101" s="17">
        <v>1792.3</v>
      </c>
      <c r="T101" s="17">
        <v>1800</v>
      </c>
      <c r="U101" s="17">
        <v>1807</v>
      </c>
      <c r="V101" s="75">
        <v>1800</v>
      </c>
      <c r="W101" s="17">
        <v>1810</v>
      </c>
      <c r="X101" s="17">
        <v>1833</v>
      </c>
      <c r="Y101" s="17">
        <v>1835</v>
      </c>
      <c r="Z101" s="17">
        <v>1834.89</v>
      </c>
      <c r="AA101" s="17">
        <v>1835</v>
      </c>
      <c r="AB101" s="17">
        <v>1865</v>
      </c>
      <c r="AC101" s="17">
        <v>1865</v>
      </c>
      <c r="AD101" s="75">
        <v>1835</v>
      </c>
      <c r="AE101" s="75"/>
      <c r="AF101" s="17">
        <v>1864.69</v>
      </c>
      <c r="AG101" s="17">
        <v>1835</v>
      </c>
      <c r="AH101" s="17">
        <v>1898.82</v>
      </c>
      <c r="AI101" s="17">
        <v>1900</v>
      </c>
      <c r="AJ101" s="17">
        <v>1900</v>
      </c>
      <c r="AK101" s="17">
        <v>1933</v>
      </c>
      <c r="AL101" s="25">
        <v>1932.48</v>
      </c>
      <c r="AM101" s="172">
        <v>1933</v>
      </c>
      <c r="AN101" s="110">
        <v>1933</v>
      </c>
      <c r="AO101" s="110">
        <v>1933</v>
      </c>
    </row>
    <row r="102" spans="1:41" x14ac:dyDescent="0.25">
      <c r="A102" s="97">
        <v>82</v>
      </c>
      <c r="B102" s="16" t="s">
        <v>10</v>
      </c>
      <c r="C102" s="10" t="s">
        <v>1</v>
      </c>
      <c r="D102" s="10" t="s">
        <v>4</v>
      </c>
      <c r="E102" s="10" t="s">
        <v>5</v>
      </c>
      <c r="F102" s="10"/>
      <c r="G102" s="71">
        <v>1</v>
      </c>
      <c r="H102" s="10"/>
      <c r="I102" s="10" t="s">
        <v>46</v>
      </c>
      <c r="J102" s="69" t="s">
        <v>103</v>
      </c>
      <c r="K102" s="17">
        <v>952</v>
      </c>
      <c r="L102" s="17">
        <v>952</v>
      </c>
      <c r="M102" s="18">
        <v>1019</v>
      </c>
      <c r="N102" s="59">
        <f>M102/L102</f>
        <v>1.0703781512605042</v>
      </c>
      <c r="O102" s="17">
        <v>67</v>
      </c>
      <c r="P102" s="17">
        <f>900+610+540</f>
        <v>2050</v>
      </c>
      <c r="Q102" s="17">
        <v>1024.94</v>
      </c>
      <c r="R102" s="17">
        <v>500</v>
      </c>
      <c r="S102" s="17">
        <v>780.82</v>
      </c>
      <c r="T102" s="17">
        <v>1120</v>
      </c>
      <c r="U102" s="17">
        <v>1120</v>
      </c>
      <c r="V102" s="75">
        <v>500</v>
      </c>
      <c r="W102" s="17">
        <v>2000</v>
      </c>
      <c r="X102" s="17">
        <v>0</v>
      </c>
      <c r="Y102" s="17">
        <v>0</v>
      </c>
      <c r="Z102" s="17"/>
      <c r="AA102" s="17"/>
      <c r="AB102" s="17">
        <v>0</v>
      </c>
      <c r="AC102" s="17">
        <v>0</v>
      </c>
      <c r="AD102" s="75">
        <v>0</v>
      </c>
      <c r="AE102" s="75"/>
      <c r="AF102" s="17"/>
      <c r="AG102" s="17"/>
      <c r="AH102" s="17"/>
      <c r="AI102" s="17"/>
      <c r="AJ102" s="17"/>
      <c r="AK102" s="17"/>
      <c r="AL102" s="25"/>
      <c r="AM102" s="172"/>
      <c r="AN102" s="110"/>
      <c r="AO102" s="110"/>
    </row>
    <row r="103" spans="1:41" x14ac:dyDescent="0.25">
      <c r="A103" s="97">
        <v>83</v>
      </c>
      <c r="B103" s="16" t="s">
        <v>10</v>
      </c>
      <c r="C103" s="10" t="s">
        <v>1</v>
      </c>
      <c r="D103" s="10" t="s">
        <v>4</v>
      </c>
      <c r="E103" s="10" t="s">
        <v>5</v>
      </c>
      <c r="F103" s="71"/>
      <c r="G103" s="10" t="s">
        <v>1</v>
      </c>
      <c r="H103" s="10"/>
      <c r="I103" s="10" t="s">
        <v>46</v>
      </c>
      <c r="J103" s="69" t="s">
        <v>47</v>
      </c>
      <c r="K103" s="17"/>
      <c r="L103" s="17"/>
      <c r="M103" s="18"/>
      <c r="N103" s="59"/>
      <c r="O103" s="17"/>
      <c r="P103" s="17"/>
      <c r="Q103" s="17"/>
      <c r="R103" s="17"/>
      <c r="S103" s="17"/>
      <c r="T103" s="17"/>
      <c r="U103" s="17"/>
      <c r="V103" s="75"/>
      <c r="W103" s="17"/>
      <c r="X103" s="17">
        <v>1230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75">
        <v>0</v>
      </c>
      <c r="AE103" s="75"/>
      <c r="AF103" s="17"/>
      <c r="AG103" s="17"/>
      <c r="AH103" s="17"/>
      <c r="AI103" s="17"/>
      <c r="AJ103" s="17"/>
      <c r="AK103" s="17"/>
      <c r="AL103" s="25"/>
      <c r="AM103" s="172">
        <v>0</v>
      </c>
      <c r="AN103" s="110">
        <v>0</v>
      </c>
      <c r="AO103" s="110">
        <v>0</v>
      </c>
    </row>
    <row r="104" spans="1:41" ht="15" customHeight="1" x14ac:dyDescent="0.25">
      <c r="A104" s="97">
        <v>84</v>
      </c>
      <c r="B104" s="16" t="s">
        <v>10</v>
      </c>
      <c r="C104" s="10" t="s">
        <v>1</v>
      </c>
      <c r="D104" s="10" t="s">
        <v>4</v>
      </c>
      <c r="E104" s="10" t="s">
        <v>5</v>
      </c>
      <c r="F104" s="71"/>
      <c r="G104" s="71">
        <v>2</v>
      </c>
      <c r="H104" s="10"/>
      <c r="I104" s="10" t="s">
        <v>46</v>
      </c>
      <c r="J104" s="69" t="s">
        <v>113</v>
      </c>
      <c r="K104" s="17"/>
      <c r="L104" s="17"/>
      <c r="M104" s="18"/>
      <c r="N104" s="59"/>
      <c r="O104" s="17"/>
      <c r="P104" s="17"/>
      <c r="Q104" s="17"/>
      <c r="R104" s="17"/>
      <c r="S104" s="17"/>
      <c r="T104" s="17"/>
      <c r="U104" s="17"/>
      <c r="V104" s="75"/>
      <c r="W104" s="17"/>
      <c r="X104" s="17">
        <v>565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75">
        <v>0</v>
      </c>
      <c r="AE104" s="75"/>
      <c r="AF104" s="17"/>
      <c r="AG104" s="17"/>
      <c r="AH104" s="17"/>
      <c r="AI104" s="17"/>
      <c r="AJ104" s="17"/>
      <c r="AK104" s="17"/>
      <c r="AL104" s="25"/>
      <c r="AM104" s="172">
        <v>0</v>
      </c>
      <c r="AN104" s="110">
        <v>0</v>
      </c>
      <c r="AO104" s="110">
        <v>0</v>
      </c>
    </row>
    <row r="105" spans="1:41" x14ac:dyDescent="0.25">
      <c r="A105" s="97">
        <v>85</v>
      </c>
      <c r="B105" s="16" t="s">
        <v>10</v>
      </c>
      <c r="C105" s="10" t="s">
        <v>1</v>
      </c>
      <c r="D105" s="10" t="s">
        <v>4</v>
      </c>
      <c r="E105" s="10" t="s">
        <v>5</v>
      </c>
      <c r="F105" s="71"/>
      <c r="G105" s="71">
        <v>3</v>
      </c>
      <c r="H105" s="10"/>
      <c r="I105" s="10" t="s">
        <v>46</v>
      </c>
      <c r="J105" s="69" t="s">
        <v>129</v>
      </c>
      <c r="K105" s="17"/>
      <c r="L105" s="17"/>
      <c r="M105" s="18"/>
      <c r="N105" s="59"/>
      <c r="O105" s="17"/>
      <c r="P105" s="17"/>
      <c r="Q105" s="17"/>
      <c r="R105" s="17"/>
      <c r="S105" s="17"/>
      <c r="T105" s="17"/>
      <c r="U105" s="17">
        <v>1120</v>
      </c>
      <c r="V105" s="75"/>
      <c r="W105" s="17"/>
      <c r="X105" s="17"/>
      <c r="Y105" s="17">
        <v>0</v>
      </c>
      <c r="Z105" s="17">
        <v>0</v>
      </c>
      <c r="AA105" s="17">
        <v>0</v>
      </c>
      <c r="AB105" s="17"/>
      <c r="AC105" s="17"/>
      <c r="AD105" s="75"/>
      <c r="AE105" s="75"/>
      <c r="AF105" s="17"/>
      <c r="AG105" s="17"/>
      <c r="AH105" s="17"/>
      <c r="AI105" s="17">
        <v>0</v>
      </c>
      <c r="AJ105" s="17"/>
      <c r="AK105" s="17"/>
      <c r="AL105" s="25"/>
      <c r="AM105" s="172">
        <v>0</v>
      </c>
      <c r="AN105" s="110">
        <v>0</v>
      </c>
      <c r="AO105" s="110">
        <v>0</v>
      </c>
    </row>
    <row r="106" spans="1:41" x14ac:dyDescent="0.25">
      <c r="A106" s="97">
        <v>86</v>
      </c>
      <c r="B106" s="16" t="s">
        <v>10</v>
      </c>
      <c r="C106" s="10" t="s">
        <v>1</v>
      </c>
      <c r="D106" s="10" t="s">
        <v>4</v>
      </c>
      <c r="E106" s="10" t="s">
        <v>5</v>
      </c>
      <c r="F106" s="71"/>
      <c r="G106" s="71">
        <v>5</v>
      </c>
      <c r="H106" s="10"/>
      <c r="I106" s="10" t="s">
        <v>46</v>
      </c>
      <c r="J106" s="69" t="s">
        <v>131</v>
      </c>
      <c r="K106" s="17"/>
      <c r="L106" s="17"/>
      <c r="M106" s="18"/>
      <c r="N106" s="59"/>
      <c r="O106" s="17"/>
      <c r="P106" s="17"/>
      <c r="Q106" s="17">
        <v>1024.94</v>
      </c>
      <c r="R106" s="17"/>
      <c r="S106" s="17"/>
      <c r="T106" s="17"/>
      <c r="U106" s="17"/>
      <c r="V106" s="75"/>
      <c r="W106" s="17"/>
      <c r="X106" s="17"/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75">
        <v>0</v>
      </c>
      <c r="AE106" s="75"/>
      <c r="AF106" s="17"/>
      <c r="AG106" s="17"/>
      <c r="AH106" s="17"/>
      <c r="AI106" s="17"/>
      <c r="AJ106" s="17"/>
      <c r="AK106" s="17"/>
      <c r="AL106" s="25"/>
      <c r="AM106" s="172">
        <v>0</v>
      </c>
      <c r="AN106" s="110">
        <v>0</v>
      </c>
      <c r="AO106" s="110">
        <v>0</v>
      </c>
    </row>
    <row r="107" spans="1:41" x14ac:dyDescent="0.25">
      <c r="A107" s="97">
        <v>87</v>
      </c>
      <c r="B107" s="16" t="s">
        <v>10</v>
      </c>
      <c r="C107" s="10" t="s">
        <v>1</v>
      </c>
      <c r="D107" s="10" t="s">
        <v>4</v>
      </c>
      <c r="E107" s="10" t="s">
        <v>5</v>
      </c>
      <c r="F107" s="71"/>
      <c r="G107" s="71">
        <v>4</v>
      </c>
      <c r="H107" s="10"/>
      <c r="I107" s="10" t="s">
        <v>46</v>
      </c>
      <c r="J107" s="69" t="s">
        <v>134</v>
      </c>
      <c r="K107" s="17"/>
      <c r="L107" s="17"/>
      <c r="M107" s="18"/>
      <c r="N107" s="59"/>
      <c r="O107" s="17"/>
      <c r="P107" s="17"/>
      <c r="Q107" s="17"/>
      <c r="R107" s="17"/>
      <c r="S107" s="17"/>
      <c r="T107" s="17"/>
      <c r="U107" s="17"/>
      <c r="V107" s="75"/>
      <c r="W107" s="17"/>
      <c r="X107" s="17"/>
      <c r="Y107" s="17">
        <v>640</v>
      </c>
      <c r="Z107" s="17">
        <v>640</v>
      </c>
      <c r="AA107" s="17">
        <v>640</v>
      </c>
      <c r="AB107" s="17">
        <v>640</v>
      </c>
      <c r="AC107" s="17">
        <v>640</v>
      </c>
      <c r="AD107" s="75">
        <v>0</v>
      </c>
      <c r="AE107" s="75"/>
      <c r="AF107" s="17">
        <v>640</v>
      </c>
      <c r="AG107" s="17"/>
      <c r="AH107" s="17"/>
      <c r="AI107" s="17"/>
      <c r="AJ107" s="17"/>
      <c r="AK107" s="17"/>
      <c r="AL107" s="25"/>
      <c r="AM107" s="172">
        <v>0</v>
      </c>
      <c r="AN107" s="110">
        <v>0</v>
      </c>
      <c r="AO107" s="110">
        <v>0</v>
      </c>
    </row>
    <row r="108" spans="1:41" x14ac:dyDescent="0.25">
      <c r="A108" s="97">
        <v>88</v>
      </c>
      <c r="B108" s="16" t="s">
        <v>10</v>
      </c>
      <c r="C108" s="10" t="s">
        <v>1</v>
      </c>
      <c r="D108" s="10" t="s">
        <v>4</v>
      </c>
      <c r="E108" s="10" t="s">
        <v>5</v>
      </c>
      <c r="F108" s="71"/>
      <c r="G108" s="71">
        <v>6</v>
      </c>
      <c r="H108" s="10"/>
      <c r="I108" s="10" t="s">
        <v>46</v>
      </c>
      <c r="J108" s="69" t="s">
        <v>173</v>
      </c>
      <c r="K108" s="17"/>
      <c r="L108" s="17"/>
      <c r="M108" s="18"/>
      <c r="N108" s="59"/>
      <c r="O108" s="17"/>
      <c r="P108" s="17"/>
      <c r="Q108" s="17"/>
      <c r="R108" s="17"/>
      <c r="S108" s="17"/>
      <c r="T108" s="17"/>
      <c r="U108" s="17"/>
      <c r="V108" s="75"/>
      <c r="W108" s="17"/>
      <c r="X108" s="17">
        <v>541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75">
        <v>0</v>
      </c>
      <c r="AE108" s="75"/>
      <c r="AF108" s="17"/>
      <c r="AG108" s="17"/>
      <c r="AH108" s="17"/>
      <c r="AI108" s="17">
        <v>1120</v>
      </c>
      <c r="AJ108" s="17">
        <v>1120</v>
      </c>
      <c r="AK108" s="17">
        <v>1120</v>
      </c>
      <c r="AL108" s="25"/>
      <c r="AM108" s="172">
        <v>0</v>
      </c>
      <c r="AN108" s="110">
        <v>0</v>
      </c>
      <c r="AO108" s="110">
        <v>0</v>
      </c>
    </row>
    <row r="109" spans="1:41" ht="15.75" customHeight="1" x14ac:dyDescent="0.25">
      <c r="A109" s="97">
        <v>89</v>
      </c>
      <c r="B109" s="16" t="s">
        <v>10</v>
      </c>
      <c r="C109" s="10" t="s">
        <v>1</v>
      </c>
      <c r="D109" s="10" t="s">
        <v>4</v>
      </c>
      <c r="E109" s="10" t="s">
        <v>5</v>
      </c>
      <c r="F109" s="9">
        <v>1</v>
      </c>
      <c r="G109" s="71"/>
      <c r="H109" s="10"/>
      <c r="I109" s="10" t="s">
        <v>46</v>
      </c>
      <c r="J109" s="69" t="s">
        <v>210</v>
      </c>
      <c r="K109" s="17"/>
      <c r="L109" s="17"/>
      <c r="M109" s="18"/>
      <c r="N109" s="59"/>
      <c r="O109" s="17"/>
      <c r="P109" s="17"/>
      <c r="Q109" s="17"/>
      <c r="R109" s="17"/>
      <c r="S109" s="17">
        <v>780.82</v>
      </c>
      <c r="T109" s="17"/>
      <c r="U109" s="17"/>
      <c r="V109" s="75"/>
      <c r="W109" s="17"/>
      <c r="X109" s="17"/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75">
        <v>1015</v>
      </c>
      <c r="AE109" s="75"/>
      <c r="AF109" s="17"/>
      <c r="AG109" s="17">
        <v>1015</v>
      </c>
      <c r="AH109" s="17">
        <v>708.8</v>
      </c>
      <c r="AI109" s="17"/>
      <c r="AJ109" s="17"/>
      <c r="AK109" s="17"/>
      <c r="AL109" s="25"/>
      <c r="AM109" s="172">
        <v>0</v>
      </c>
      <c r="AN109" s="110">
        <v>0</v>
      </c>
      <c r="AO109" s="110">
        <v>0</v>
      </c>
    </row>
    <row r="110" spans="1:41" ht="15.75" customHeight="1" x14ac:dyDescent="0.25">
      <c r="A110" s="97">
        <v>90</v>
      </c>
      <c r="B110" s="16" t="s">
        <v>10</v>
      </c>
      <c r="C110" s="10" t="s">
        <v>1</v>
      </c>
      <c r="D110" s="10" t="s">
        <v>4</v>
      </c>
      <c r="E110" s="91" t="s">
        <v>12</v>
      </c>
      <c r="F110" s="9">
        <v>2</v>
      </c>
      <c r="G110" s="71"/>
      <c r="H110" s="10"/>
      <c r="I110" s="10" t="s">
        <v>46</v>
      </c>
      <c r="J110" s="69" t="s">
        <v>164</v>
      </c>
      <c r="K110" s="17"/>
      <c r="L110" s="17"/>
      <c r="M110" s="18"/>
      <c r="N110" s="59"/>
      <c r="O110" s="17"/>
      <c r="P110" s="17"/>
      <c r="Q110" s="17"/>
      <c r="R110" s="17"/>
      <c r="S110" s="17"/>
      <c r="T110" s="17"/>
      <c r="U110" s="17"/>
      <c r="V110" s="75"/>
      <c r="W110" s="17"/>
      <c r="X110" s="17"/>
      <c r="Y110" s="17"/>
      <c r="Z110" s="17"/>
      <c r="AA110" s="17"/>
      <c r="AB110" s="17"/>
      <c r="AC110" s="17"/>
      <c r="AD110" s="75"/>
      <c r="AE110" s="75"/>
      <c r="AF110" s="17"/>
      <c r="AG110" s="17"/>
      <c r="AH110" s="17">
        <v>54</v>
      </c>
      <c r="AI110" s="17">
        <v>55</v>
      </c>
      <c r="AJ110" s="17">
        <v>55</v>
      </c>
      <c r="AK110" s="110">
        <v>313</v>
      </c>
      <c r="AL110" s="25">
        <v>312.39999999999998</v>
      </c>
      <c r="AM110" s="172">
        <v>313</v>
      </c>
      <c r="AN110" s="110">
        <v>313</v>
      </c>
      <c r="AO110" s="110">
        <v>313</v>
      </c>
    </row>
    <row r="111" spans="1:41" x14ac:dyDescent="0.25">
      <c r="A111" s="97">
        <v>91</v>
      </c>
      <c r="B111" s="16" t="s">
        <v>10</v>
      </c>
      <c r="C111" s="10" t="s">
        <v>1</v>
      </c>
      <c r="D111" s="10" t="s">
        <v>4</v>
      </c>
      <c r="E111" s="10" t="s">
        <v>5</v>
      </c>
      <c r="F111" s="9">
        <v>10</v>
      </c>
      <c r="G111" s="10"/>
      <c r="H111" s="10"/>
      <c r="I111" s="10" t="s">
        <v>46</v>
      </c>
      <c r="J111" s="10" t="s">
        <v>97</v>
      </c>
      <c r="K111" s="17">
        <v>320</v>
      </c>
      <c r="L111" s="17">
        <v>320</v>
      </c>
      <c r="M111" s="18">
        <v>268</v>
      </c>
      <c r="N111" s="59">
        <f>M111/L111</f>
        <v>0.83750000000000002</v>
      </c>
      <c r="O111" s="17"/>
      <c r="P111" s="17">
        <v>6907</v>
      </c>
      <c r="Q111" s="17"/>
      <c r="R111" s="17"/>
      <c r="S111" s="17"/>
      <c r="T111" s="17"/>
      <c r="U111" s="17"/>
      <c r="V111" s="75"/>
      <c r="W111" s="17"/>
      <c r="X111" s="17"/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75">
        <v>0</v>
      </c>
      <c r="AE111" s="75"/>
      <c r="AF111" s="17"/>
      <c r="AG111" s="17"/>
      <c r="AH111" s="17"/>
      <c r="AI111" s="17"/>
      <c r="AJ111" s="17"/>
      <c r="AK111" s="17"/>
      <c r="AL111" s="25"/>
      <c r="AM111" s="172">
        <v>0</v>
      </c>
      <c r="AN111" s="110">
        <v>0</v>
      </c>
      <c r="AO111" s="110">
        <v>0</v>
      </c>
    </row>
    <row r="112" spans="1:41" x14ac:dyDescent="0.25">
      <c r="A112" s="97">
        <v>92</v>
      </c>
      <c r="B112" s="16" t="s">
        <v>10</v>
      </c>
      <c r="C112" s="10" t="s">
        <v>1</v>
      </c>
      <c r="D112" s="10" t="s">
        <v>4</v>
      </c>
      <c r="E112" s="91" t="s">
        <v>12</v>
      </c>
      <c r="F112" s="9">
        <v>3</v>
      </c>
      <c r="G112" s="10"/>
      <c r="H112" s="10"/>
      <c r="I112" s="10" t="s">
        <v>46</v>
      </c>
      <c r="J112" s="10" t="s">
        <v>48</v>
      </c>
      <c r="K112" s="17">
        <v>320</v>
      </c>
      <c r="L112" s="17">
        <v>320</v>
      </c>
      <c r="M112" s="18">
        <v>268</v>
      </c>
      <c r="N112" s="59">
        <f>M112/L112</f>
        <v>0.83750000000000002</v>
      </c>
      <c r="O112" s="17"/>
      <c r="P112" s="17">
        <v>311.19</v>
      </c>
      <c r="Q112" s="17">
        <v>320.10000000000002</v>
      </c>
      <c r="R112" s="17">
        <v>330</v>
      </c>
      <c r="S112" s="17">
        <v>332.97</v>
      </c>
      <c r="T112" s="17">
        <v>340</v>
      </c>
      <c r="U112" s="17">
        <v>335</v>
      </c>
      <c r="V112" s="75">
        <v>340</v>
      </c>
      <c r="W112" s="17">
        <v>340</v>
      </c>
      <c r="X112" s="17">
        <v>351</v>
      </c>
      <c r="Y112" s="17">
        <v>372</v>
      </c>
      <c r="Z112" s="17">
        <v>371.58</v>
      </c>
      <c r="AA112" s="17">
        <v>372</v>
      </c>
      <c r="AB112" s="17">
        <v>372</v>
      </c>
      <c r="AC112" s="17">
        <v>372</v>
      </c>
      <c r="AD112" s="75">
        <v>372</v>
      </c>
      <c r="AE112" s="75"/>
      <c r="AF112" s="17">
        <v>371.58</v>
      </c>
      <c r="AG112" s="17">
        <v>372</v>
      </c>
      <c r="AH112" s="17">
        <v>411.84</v>
      </c>
      <c r="AI112" s="17">
        <v>372</v>
      </c>
      <c r="AJ112" s="17">
        <v>372</v>
      </c>
      <c r="AK112" s="110">
        <v>439.56</v>
      </c>
      <c r="AL112" s="25">
        <v>439.56</v>
      </c>
      <c r="AM112" s="172">
        <v>440</v>
      </c>
      <c r="AN112" s="110">
        <v>440</v>
      </c>
      <c r="AO112" s="110">
        <v>440</v>
      </c>
    </row>
    <row r="113" spans="1:41" x14ac:dyDescent="0.25">
      <c r="A113" s="97">
        <v>93</v>
      </c>
      <c r="B113" s="16" t="s">
        <v>10</v>
      </c>
      <c r="C113" s="10" t="s">
        <v>1</v>
      </c>
      <c r="D113" s="10" t="s">
        <v>4</v>
      </c>
      <c r="E113" s="10" t="s">
        <v>5</v>
      </c>
      <c r="F113" s="9">
        <v>20</v>
      </c>
      <c r="G113" s="10"/>
      <c r="H113" s="10"/>
      <c r="I113" s="10" t="s">
        <v>46</v>
      </c>
      <c r="J113" s="10" t="s">
        <v>163</v>
      </c>
      <c r="K113" s="17"/>
      <c r="L113" s="17"/>
      <c r="M113" s="18"/>
      <c r="N113" s="59"/>
      <c r="O113" s="17"/>
      <c r="P113" s="17"/>
      <c r="Q113" s="17"/>
      <c r="R113" s="17"/>
      <c r="S113" s="17"/>
      <c r="T113" s="17"/>
      <c r="U113" s="17"/>
      <c r="V113" s="75"/>
      <c r="W113" s="17"/>
      <c r="X113" s="17"/>
      <c r="Y113" s="17"/>
      <c r="Z113" s="17"/>
      <c r="AA113" s="17"/>
      <c r="AB113" s="17"/>
      <c r="AC113" s="17"/>
      <c r="AD113" s="75"/>
      <c r="AE113" s="75"/>
      <c r="AF113" s="17"/>
      <c r="AG113" s="17"/>
      <c r="AH113" s="17">
        <v>2000</v>
      </c>
      <c r="AI113" s="17">
        <v>0</v>
      </c>
      <c r="AJ113" s="17"/>
      <c r="AK113" s="110">
        <v>3000</v>
      </c>
      <c r="AL113" s="25">
        <v>3000</v>
      </c>
      <c r="AM113" s="172">
        <v>0</v>
      </c>
      <c r="AN113" s="110">
        <v>0</v>
      </c>
      <c r="AO113" s="110">
        <v>0</v>
      </c>
    </row>
    <row r="114" spans="1:41" ht="15.75" customHeight="1" x14ac:dyDescent="0.25">
      <c r="A114" s="97">
        <v>94</v>
      </c>
      <c r="B114" s="16" t="s">
        <v>10</v>
      </c>
      <c r="C114" s="10" t="s">
        <v>1</v>
      </c>
      <c r="D114" s="10" t="s">
        <v>4</v>
      </c>
      <c r="E114" s="91" t="s">
        <v>12</v>
      </c>
      <c r="F114" s="9">
        <v>4</v>
      </c>
      <c r="G114" s="10"/>
      <c r="H114" s="10"/>
      <c r="I114" s="10" t="s">
        <v>46</v>
      </c>
      <c r="J114" s="10" t="s">
        <v>211</v>
      </c>
      <c r="K114" s="17">
        <v>2589</v>
      </c>
      <c r="L114" s="17">
        <v>2589</v>
      </c>
      <c r="M114" s="18">
        <v>1726</v>
      </c>
      <c r="N114" s="59">
        <f>M114/L114</f>
        <v>0.66666666666666663</v>
      </c>
      <c r="O114" s="17"/>
      <c r="P114" s="17">
        <v>1472</v>
      </c>
      <c r="Q114" s="17">
        <v>2558</v>
      </c>
      <c r="R114" s="17">
        <v>2500</v>
      </c>
      <c r="S114" s="17">
        <v>2250</v>
      </c>
      <c r="T114" s="17">
        <v>2250</v>
      </c>
      <c r="U114" s="17">
        <v>1932</v>
      </c>
      <c r="V114" s="75">
        <v>2200</v>
      </c>
      <c r="W114" s="17">
        <v>1900</v>
      </c>
      <c r="X114" s="17">
        <v>2550</v>
      </c>
      <c r="Y114" s="17">
        <v>3092</v>
      </c>
      <c r="Z114" s="17">
        <v>3092</v>
      </c>
      <c r="AA114" s="17">
        <v>3092</v>
      </c>
      <c r="AB114" s="17">
        <v>3092</v>
      </c>
      <c r="AC114" s="17">
        <v>3201</v>
      </c>
      <c r="AD114" s="75">
        <v>4034</v>
      </c>
      <c r="AE114" s="75"/>
      <c r="AF114" s="17">
        <v>3201</v>
      </c>
      <c r="AG114" s="17">
        <v>4034</v>
      </c>
      <c r="AH114" s="17">
        <v>3798</v>
      </c>
      <c r="AI114" s="17">
        <v>3418</v>
      </c>
      <c r="AJ114" s="17">
        <v>3418</v>
      </c>
      <c r="AK114" s="110">
        <v>4459</v>
      </c>
      <c r="AL114" s="25">
        <v>3038</v>
      </c>
      <c r="AM114" s="172">
        <v>4459</v>
      </c>
      <c r="AN114" s="110">
        <v>4459</v>
      </c>
      <c r="AO114" s="110">
        <v>4459</v>
      </c>
    </row>
    <row r="115" spans="1:41" x14ac:dyDescent="0.25">
      <c r="A115" s="97">
        <v>95</v>
      </c>
      <c r="B115" s="16" t="s">
        <v>10</v>
      </c>
      <c r="C115" s="10" t="s">
        <v>1</v>
      </c>
      <c r="D115" s="10" t="s">
        <v>4</v>
      </c>
      <c r="E115" s="10" t="s">
        <v>5</v>
      </c>
      <c r="F115" s="9">
        <v>31</v>
      </c>
      <c r="G115" s="10"/>
      <c r="H115" s="10"/>
      <c r="I115" s="10" t="s">
        <v>46</v>
      </c>
      <c r="J115" s="10" t="s">
        <v>104</v>
      </c>
      <c r="K115" s="17">
        <v>2589</v>
      </c>
      <c r="L115" s="17">
        <v>2589</v>
      </c>
      <c r="M115" s="18">
        <v>1726</v>
      </c>
      <c r="N115" s="59">
        <f>M115/L115</f>
        <v>0.66666666666666663</v>
      </c>
      <c r="O115" s="17"/>
      <c r="P115" s="17">
        <v>1472</v>
      </c>
      <c r="Q115" s="17"/>
      <c r="R115" s="17">
        <v>2500</v>
      </c>
      <c r="S115" s="17"/>
      <c r="T115" s="17">
        <v>2186</v>
      </c>
      <c r="U115" s="17">
        <v>2914</v>
      </c>
      <c r="V115" s="75">
        <v>2200</v>
      </c>
      <c r="W115" s="17"/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75">
        <v>0</v>
      </c>
      <c r="AE115" s="75"/>
      <c r="AF115" s="17"/>
      <c r="AG115" s="17"/>
      <c r="AH115" s="17"/>
      <c r="AI115" s="17"/>
      <c r="AJ115" s="17"/>
      <c r="AK115" s="17"/>
      <c r="AL115" s="25"/>
      <c r="AM115" s="172">
        <v>0</v>
      </c>
      <c r="AN115" s="110">
        <v>0</v>
      </c>
      <c r="AO115" s="110">
        <v>0</v>
      </c>
    </row>
    <row r="116" spans="1:41" x14ac:dyDescent="0.25">
      <c r="A116" s="97">
        <v>96</v>
      </c>
      <c r="B116" s="16" t="s">
        <v>10</v>
      </c>
      <c r="C116" s="10" t="s">
        <v>1</v>
      </c>
      <c r="D116" s="10" t="s">
        <v>4</v>
      </c>
      <c r="E116" s="10" t="s">
        <v>5</v>
      </c>
      <c r="F116" s="9" t="s">
        <v>24</v>
      </c>
      <c r="G116" s="10"/>
      <c r="H116" s="10"/>
      <c r="I116" s="10" t="s">
        <v>46</v>
      </c>
      <c r="J116" s="10" t="s">
        <v>80</v>
      </c>
      <c r="K116" s="17">
        <v>30</v>
      </c>
      <c r="L116" s="17">
        <v>30</v>
      </c>
      <c r="M116" s="18">
        <v>38.24</v>
      </c>
      <c r="N116" s="59">
        <f>M116/L116</f>
        <v>1.2746666666666668</v>
      </c>
      <c r="O116" s="17"/>
      <c r="P116" s="17">
        <v>36.6</v>
      </c>
      <c r="Q116" s="17">
        <v>38.24</v>
      </c>
      <c r="R116" s="17">
        <v>30</v>
      </c>
      <c r="S116" s="17">
        <v>234.59</v>
      </c>
      <c r="T116" s="17">
        <v>943</v>
      </c>
      <c r="U116" s="17">
        <v>943</v>
      </c>
      <c r="V116" s="75">
        <v>980</v>
      </c>
      <c r="W116" s="17">
        <v>900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75">
        <v>0</v>
      </c>
      <c r="AE116" s="75"/>
      <c r="AF116" s="17"/>
      <c r="AG116" s="17"/>
      <c r="AH116" s="17"/>
      <c r="AI116" s="17"/>
      <c r="AJ116" s="17"/>
      <c r="AK116" s="17"/>
      <c r="AL116" s="25"/>
      <c r="AM116" s="172">
        <v>0</v>
      </c>
      <c r="AN116" s="110">
        <v>0</v>
      </c>
      <c r="AO116" s="110">
        <v>0</v>
      </c>
    </row>
    <row r="117" spans="1:41" x14ac:dyDescent="0.25">
      <c r="A117" s="97">
        <v>97</v>
      </c>
      <c r="B117" s="16" t="s">
        <v>10</v>
      </c>
      <c r="C117" s="10" t="s">
        <v>1</v>
      </c>
      <c r="D117" s="10" t="s">
        <v>4</v>
      </c>
      <c r="E117" s="91" t="s">
        <v>12</v>
      </c>
      <c r="F117" s="9">
        <v>5</v>
      </c>
      <c r="G117" s="10"/>
      <c r="H117" s="10"/>
      <c r="I117" s="10" t="s">
        <v>46</v>
      </c>
      <c r="J117" s="10" t="s">
        <v>229</v>
      </c>
      <c r="K117" s="17"/>
      <c r="L117" s="17"/>
      <c r="M117" s="18"/>
      <c r="N117" s="59"/>
      <c r="O117" s="17"/>
      <c r="P117" s="17"/>
      <c r="Q117" s="17"/>
      <c r="R117" s="17"/>
      <c r="S117" s="17">
        <v>703.78</v>
      </c>
      <c r="T117" s="17"/>
      <c r="U117" s="17">
        <v>0</v>
      </c>
      <c r="V117" s="75"/>
      <c r="W117" s="17"/>
      <c r="X117" s="17">
        <v>989</v>
      </c>
      <c r="Y117" s="17">
        <v>1047</v>
      </c>
      <c r="Z117" s="17">
        <v>1047.18</v>
      </c>
      <c r="AA117" s="17">
        <v>1047</v>
      </c>
      <c r="AB117" s="17">
        <v>1047</v>
      </c>
      <c r="AC117" s="17">
        <v>1047</v>
      </c>
      <c r="AD117" s="75">
        <v>2047</v>
      </c>
      <c r="AE117" s="75">
        <v>-832</v>
      </c>
      <c r="AF117" s="17">
        <v>1047.18</v>
      </c>
      <c r="AG117" s="17">
        <v>1215</v>
      </c>
      <c r="AH117" s="17">
        <v>1160.6400000000001</v>
      </c>
      <c r="AI117" s="17">
        <v>1047</v>
      </c>
      <c r="AJ117" s="17">
        <v>1047</v>
      </c>
      <c r="AK117" s="110">
        <v>1239</v>
      </c>
      <c r="AL117" s="25">
        <v>1238.76</v>
      </c>
      <c r="AM117" s="172">
        <v>1239</v>
      </c>
      <c r="AN117" s="110">
        <v>1239</v>
      </c>
      <c r="AO117" s="110">
        <v>1239</v>
      </c>
    </row>
    <row r="118" spans="1:41" x14ac:dyDescent="0.25">
      <c r="A118" s="97">
        <v>98</v>
      </c>
      <c r="B118" s="16" t="s">
        <v>10</v>
      </c>
      <c r="C118" s="10" t="s">
        <v>1</v>
      </c>
      <c r="D118" s="10" t="s">
        <v>4</v>
      </c>
      <c r="E118" s="91" t="s">
        <v>12</v>
      </c>
      <c r="F118" s="9">
        <v>6</v>
      </c>
      <c r="G118" s="10"/>
      <c r="H118" s="10"/>
      <c r="I118" s="10" t="s">
        <v>46</v>
      </c>
      <c r="J118" s="10" t="s">
        <v>49</v>
      </c>
      <c r="K118" s="17">
        <v>80</v>
      </c>
      <c r="L118" s="17">
        <v>80</v>
      </c>
      <c r="M118" s="18">
        <v>82.96</v>
      </c>
      <c r="N118" s="59">
        <f>M118/L118</f>
        <v>1.0369999999999999</v>
      </c>
      <c r="O118" s="17"/>
      <c r="P118" s="17">
        <v>80.83</v>
      </c>
      <c r="Q118" s="17">
        <v>82.96</v>
      </c>
      <c r="R118" s="17">
        <v>80</v>
      </c>
      <c r="S118" s="17">
        <v>81.819999999999993</v>
      </c>
      <c r="T118" s="17">
        <v>80</v>
      </c>
      <c r="U118" s="17">
        <v>80</v>
      </c>
      <c r="V118" s="75">
        <v>80</v>
      </c>
      <c r="W118" s="17">
        <v>80</v>
      </c>
      <c r="X118" s="17">
        <v>75</v>
      </c>
      <c r="Y118" s="17">
        <v>80</v>
      </c>
      <c r="Z118" s="17">
        <v>80</v>
      </c>
      <c r="AA118" s="17">
        <v>80</v>
      </c>
      <c r="AB118" s="17">
        <v>80</v>
      </c>
      <c r="AC118" s="17">
        <v>80</v>
      </c>
      <c r="AD118" s="75">
        <v>80</v>
      </c>
      <c r="AE118" s="75"/>
      <c r="AF118" s="17">
        <v>79.28</v>
      </c>
      <c r="AG118" s="17">
        <v>80</v>
      </c>
      <c r="AH118" s="17">
        <v>87.78</v>
      </c>
      <c r="AI118" s="17">
        <v>80</v>
      </c>
      <c r="AJ118" s="17">
        <v>80</v>
      </c>
      <c r="AK118" s="17">
        <v>178</v>
      </c>
      <c r="AL118" s="25">
        <v>0</v>
      </c>
      <c r="AM118" s="172">
        <v>100</v>
      </c>
      <c r="AN118" s="110">
        <v>100</v>
      </c>
      <c r="AO118" s="110">
        <v>100</v>
      </c>
    </row>
    <row r="119" spans="1:41" x14ac:dyDescent="0.25">
      <c r="A119" s="97"/>
      <c r="B119" s="16" t="s">
        <v>10</v>
      </c>
      <c r="C119" s="10" t="s">
        <v>1</v>
      </c>
      <c r="D119" s="10" t="s">
        <v>4</v>
      </c>
      <c r="E119" s="91" t="s">
        <v>5</v>
      </c>
      <c r="F119" s="9">
        <v>6</v>
      </c>
      <c r="G119" s="10"/>
      <c r="H119" s="10"/>
      <c r="I119" s="71">
        <v>111</v>
      </c>
      <c r="J119" s="10" t="s">
        <v>212</v>
      </c>
      <c r="K119" s="17"/>
      <c r="L119" s="17"/>
      <c r="M119" s="18"/>
      <c r="N119" s="59"/>
      <c r="O119" s="17"/>
      <c r="P119" s="17"/>
      <c r="Q119" s="17"/>
      <c r="R119" s="17"/>
      <c r="S119" s="17"/>
      <c r="T119" s="17"/>
      <c r="U119" s="17"/>
      <c r="V119" s="75"/>
      <c r="W119" s="17"/>
      <c r="X119" s="17"/>
      <c r="Y119" s="17"/>
      <c r="Z119" s="17"/>
      <c r="AA119" s="17"/>
      <c r="AB119" s="17"/>
      <c r="AC119" s="17"/>
      <c r="AD119" s="75"/>
      <c r="AE119" s="75"/>
      <c r="AF119" s="17"/>
      <c r="AG119" s="17"/>
      <c r="AH119" s="17"/>
      <c r="AI119" s="17"/>
      <c r="AJ119" s="17"/>
      <c r="AK119" s="17"/>
      <c r="AL119" s="25"/>
      <c r="AM119" s="172">
        <v>0</v>
      </c>
      <c r="AN119" s="110">
        <v>0</v>
      </c>
      <c r="AO119" s="110">
        <v>0</v>
      </c>
    </row>
    <row r="120" spans="1:41" x14ac:dyDescent="0.25">
      <c r="A120" s="97">
        <v>99</v>
      </c>
      <c r="B120" s="16" t="s">
        <v>10</v>
      </c>
      <c r="C120" s="10" t="s">
        <v>1</v>
      </c>
      <c r="D120" s="10" t="s">
        <v>4</v>
      </c>
      <c r="E120" s="10" t="s">
        <v>5</v>
      </c>
      <c r="F120" s="9">
        <v>6</v>
      </c>
      <c r="G120" s="10"/>
      <c r="H120" s="10"/>
      <c r="I120" s="71">
        <v>1351</v>
      </c>
      <c r="J120" s="10" t="s">
        <v>130</v>
      </c>
      <c r="K120" s="17"/>
      <c r="L120" s="17"/>
      <c r="M120" s="18"/>
      <c r="N120" s="59"/>
      <c r="O120" s="17"/>
      <c r="P120" s="17"/>
      <c r="Q120" s="17"/>
      <c r="R120" s="17"/>
      <c r="S120" s="17">
        <v>6787.34</v>
      </c>
      <c r="T120" s="17"/>
      <c r="U120" s="17">
        <v>15109</v>
      </c>
      <c r="V120" s="75"/>
      <c r="W120" s="17"/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75">
        <v>0</v>
      </c>
      <c r="AE120" s="75"/>
      <c r="AF120" s="17"/>
      <c r="AG120" s="17"/>
      <c r="AH120" s="17"/>
      <c r="AI120" s="17"/>
      <c r="AJ120" s="17"/>
      <c r="AK120" s="17"/>
      <c r="AL120" s="25"/>
      <c r="AM120" s="172">
        <v>0</v>
      </c>
      <c r="AN120" s="110">
        <v>0</v>
      </c>
      <c r="AO120" s="110">
        <v>0</v>
      </c>
    </row>
    <row r="121" spans="1:41" x14ac:dyDescent="0.25">
      <c r="A121" s="97">
        <v>100</v>
      </c>
      <c r="B121" s="16" t="s">
        <v>10</v>
      </c>
      <c r="C121" s="10" t="s">
        <v>1</v>
      </c>
      <c r="D121" s="10" t="s">
        <v>4</v>
      </c>
      <c r="E121" s="10" t="s">
        <v>5</v>
      </c>
      <c r="F121" s="9">
        <v>6</v>
      </c>
      <c r="G121" s="10"/>
      <c r="H121" s="10"/>
      <c r="I121" s="73">
        <v>1352</v>
      </c>
      <c r="J121" s="10" t="s">
        <v>89</v>
      </c>
      <c r="K121" s="17"/>
      <c r="L121" s="17"/>
      <c r="M121" s="18"/>
      <c r="N121" s="59"/>
      <c r="O121" s="17"/>
      <c r="P121" s="17"/>
      <c r="Q121" s="17"/>
      <c r="R121" s="17">
        <v>3064</v>
      </c>
      <c r="S121" s="17"/>
      <c r="T121" s="17">
        <v>2576</v>
      </c>
      <c r="U121" s="17">
        <v>2576</v>
      </c>
      <c r="V121" s="75">
        <v>2500</v>
      </c>
      <c r="W121" s="17"/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75">
        <v>0</v>
      </c>
      <c r="AE121" s="75"/>
      <c r="AF121" s="17"/>
      <c r="AG121" s="17"/>
      <c r="AH121" s="17"/>
      <c r="AI121" s="17"/>
      <c r="AJ121" s="17"/>
      <c r="AK121" s="17"/>
      <c r="AL121" s="25"/>
      <c r="AM121" s="172">
        <v>0</v>
      </c>
      <c r="AN121" s="110">
        <v>0</v>
      </c>
      <c r="AO121" s="110">
        <v>0</v>
      </c>
    </row>
    <row r="122" spans="1:41" x14ac:dyDescent="0.25">
      <c r="A122" s="97">
        <v>101</v>
      </c>
      <c r="B122" s="16" t="s">
        <v>10</v>
      </c>
      <c r="C122" s="10" t="s">
        <v>1</v>
      </c>
      <c r="D122" s="10" t="s">
        <v>4</v>
      </c>
      <c r="E122" s="91" t="s">
        <v>12</v>
      </c>
      <c r="F122" s="9">
        <v>7</v>
      </c>
      <c r="G122" s="10"/>
      <c r="H122" s="10"/>
      <c r="I122" s="73">
        <v>111</v>
      </c>
      <c r="J122" s="10" t="s">
        <v>195</v>
      </c>
      <c r="K122" s="17"/>
      <c r="L122" s="17"/>
      <c r="M122" s="18"/>
      <c r="N122" s="59"/>
      <c r="O122" s="17"/>
      <c r="P122" s="17"/>
      <c r="Q122" s="17"/>
      <c r="R122" s="17"/>
      <c r="S122" s="17">
        <v>40</v>
      </c>
      <c r="T122" s="17">
        <v>42</v>
      </c>
      <c r="U122" s="17">
        <v>42</v>
      </c>
      <c r="V122" s="75"/>
      <c r="W122" s="17">
        <v>42</v>
      </c>
      <c r="X122" s="17">
        <v>46</v>
      </c>
      <c r="Y122" s="17">
        <v>49</v>
      </c>
      <c r="Z122" s="17">
        <v>48.64</v>
      </c>
      <c r="AA122" s="17">
        <v>49</v>
      </c>
      <c r="AB122" s="17">
        <v>49</v>
      </c>
      <c r="AC122" s="17">
        <v>49</v>
      </c>
      <c r="AD122" s="75">
        <v>49</v>
      </c>
      <c r="AE122" s="75"/>
      <c r="AF122" s="17">
        <v>48.64</v>
      </c>
      <c r="AG122" s="17">
        <v>49</v>
      </c>
      <c r="AH122" s="17">
        <v>53.91</v>
      </c>
      <c r="AI122" s="17">
        <v>49</v>
      </c>
      <c r="AJ122" s="17">
        <v>49</v>
      </c>
      <c r="AK122" s="17">
        <v>57.54</v>
      </c>
      <c r="AL122" s="25">
        <v>57.54</v>
      </c>
      <c r="AM122" s="172">
        <v>58</v>
      </c>
      <c r="AN122" s="110">
        <v>58</v>
      </c>
      <c r="AO122" s="110">
        <v>58</v>
      </c>
    </row>
    <row r="123" spans="1:41" x14ac:dyDescent="0.25">
      <c r="A123" s="97"/>
      <c r="B123" s="93">
        <v>3</v>
      </c>
      <c r="C123" s="71">
        <v>1</v>
      </c>
      <c r="D123" s="71">
        <v>2</v>
      </c>
      <c r="E123" s="10" t="s">
        <v>5</v>
      </c>
      <c r="F123" s="9">
        <v>50</v>
      </c>
      <c r="G123" s="10"/>
      <c r="H123" s="10"/>
      <c r="I123" s="73">
        <v>111</v>
      </c>
      <c r="J123" s="10" t="s">
        <v>187</v>
      </c>
      <c r="K123" s="17"/>
      <c r="L123" s="17"/>
      <c r="M123" s="18"/>
      <c r="N123" s="59"/>
      <c r="O123" s="17"/>
      <c r="P123" s="17"/>
      <c r="Q123" s="17"/>
      <c r="R123" s="17"/>
      <c r="S123" s="17"/>
      <c r="T123" s="17"/>
      <c r="U123" s="17"/>
      <c r="V123" s="75"/>
      <c r="W123" s="17"/>
      <c r="X123" s="17"/>
      <c r="Y123" s="17"/>
      <c r="Z123" s="17"/>
      <c r="AA123" s="17"/>
      <c r="AB123" s="17"/>
      <c r="AC123" s="17"/>
      <c r="AD123" s="75"/>
      <c r="AE123" s="75"/>
      <c r="AF123" s="17"/>
      <c r="AG123" s="17"/>
      <c r="AH123" s="17"/>
      <c r="AI123" s="17">
        <v>0</v>
      </c>
      <c r="AJ123" s="17"/>
      <c r="AK123" s="110">
        <v>28000</v>
      </c>
      <c r="AL123" s="25">
        <v>28000</v>
      </c>
      <c r="AM123" s="181">
        <v>0</v>
      </c>
      <c r="AN123" s="188">
        <v>0</v>
      </c>
      <c r="AO123" s="188">
        <v>0</v>
      </c>
    </row>
    <row r="124" spans="1:41" x14ac:dyDescent="0.25">
      <c r="A124" s="97">
        <v>102</v>
      </c>
      <c r="B124" s="16" t="s">
        <v>10</v>
      </c>
      <c r="C124" s="10" t="s">
        <v>1</v>
      </c>
      <c r="D124" s="10" t="s">
        <v>4</v>
      </c>
      <c r="E124" s="91" t="s">
        <v>7</v>
      </c>
      <c r="F124" s="9"/>
      <c r="G124" s="10"/>
      <c r="H124" s="10"/>
      <c r="I124" s="73">
        <v>45</v>
      </c>
      <c r="J124" s="10" t="s">
        <v>147</v>
      </c>
      <c r="K124" s="17"/>
      <c r="L124" s="17"/>
      <c r="M124" s="18"/>
      <c r="N124" s="59"/>
      <c r="O124" s="17"/>
      <c r="P124" s="17"/>
      <c r="Q124" s="17"/>
      <c r="R124" s="17"/>
      <c r="S124" s="17"/>
      <c r="T124" s="17"/>
      <c r="U124" s="17">
        <v>0</v>
      </c>
      <c r="V124" s="75"/>
      <c r="W124" s="17"/>
      <c r="X124" s="17">
        <v>0</v>
      </c>
      <c r="Y124" s="17">
        <v>0</v>
      </c>
      <c r="Z124" s="17">
        <v>0</v>
      </c>
      <c r="AA124" s="17">
        <v>0</v>
      </c>
      <c r="AB124" s="17">
        <v>99375</v>
      </c>
      <c r="AC124" s="17">
        <v>99375</v>
      </c>
      <c r="AD124" s="75">
        <v>0</v>
      </c>
      <c r="AE124" s="75"/>
      <c r="AF124" s="17">
        <v>99374.8</v>
      </c>
      <c r="AG124" s="17"/>
      <c r="AH124" s="110"/>
      <c r="AI124" s="110"/>
      <c r="AJ124" s="17"/>
      <c r="AK124" s="110"/>
      <c r="AL124" s="110"/>
      <c r="AM124" s="172">
        <v>0</v>
      </c>
      <c r="AN124" s="110">
        <v>0</v>
      </c>
      <c r="AO124" s="110">
        <v>0</v>
      </c>
    </row>
    <row r="125" spans="1:41" x14ac:dyDescent="0.25">
      <c r="A125" s="97">
        <v>103</v>
      </c>
      <c r="B125" s="16" t="s">
        <v>10</v>
      </c>
      <c r="C125" s="10" t="s">
        <v>1</v>
      </c>
      <c r="D125" s="10" t="s">
        <v>4</v>
      </c>
      <c r="E125" s="91" t="s">
        <v>7</v>
      </c>
      <c r="F125" s="9">
        <v>163</v>
      </c>
      <c r="G125" s="10"/>
      <c r="H125" s="10"/>
      <c r="I125" s="73" t="s">
        <v>158</v>
      </c>
      <c r="J125" s="10" t="s">
        <v>166</v>
      </c>
      <c r="K125" s="17"/>
      <c r="L125" s="17"/>
      <c r="M125" s="18"/>
      <c r="N125" s="59"/>
      <c r="O125" s="17"/>
      <c r="P125" s="17"/>
      <c r="Q125" s="17"/>
      <c r="R125" s="17"/>
      <c r="S125" s="17"/>
      <c r="T125" s="17"/>
      <c r="U125" s="17"/>
      <c r="V125" s="75"/>
      <c r="W125" s="17"/>
      <c r="X125" s="17"/>
      <c r="Y125" s="17"/>
      <c r="Z125" s="17"/>
      <c r="AA125" s="17"/>
      <c r="AB125" s="17"/>
      <c r="AC125" s="17"/>
      <c r="AD125" s="75"/>
      <c r="AE125" s="75"/>
      <c r="AF125" s="17"/>
      <c r="AG125" s="17"/>
      <c r="AH125" s="114"/>
      <c r="AI125" s="110"/>
      <c r="AJ125" s="17"/>
      <c r="AK125" s="110"/>
      <c r="AL125" s="110"/>
      <c r="AM125" s="172">
        <v>0</v>
      </c>
      <c r="AN125" s="110">
        <v>0</v>
      </c>
      <c r="AO125" s="110">
        <v>0</v>
      </c>
    </row>
    <row r="126" spans="1:41" x14ac:dyDescent="0.25">
      <c r="A126" s="97">
        <v>104</v>
      </c>
      <c r="B126" s="16" t="s">
        <v>10</v>
      </c>
      <c r="C126" s="10" t="s">
        <v>1</v>
      </c>
      <c r="D126" s="10" t="s">
        <v>4</v>
      </c>
      <c r="E126" s="94" t="s">
        <v>114</v>
      </c>
      <c r="F126" s="71"/>
      <c r="G126" s="10"/>
      <c r="H126" s="10"/>
      <c r="I126" s="73">
        <v>111</v>
      </c>
      <c r="J126" s="10" t="s">
        <v>105</v>
      </c>
      <c r="K126" s="17"/>
      <c r="L126" s="17"/>
      <c r="M126" s="18"/>
      <c r="N126" s="59"/>
      <c r="O126" s="17"/>
      <c r="P126" s="17"/>
      <c r="Q126" s="17"/>
      <c r="R126" s="17"/>
      <c r="S126" s="17"/>
      <c r="T126" s="17">
        <v>1000</v>
      </c>
      <c r="U126" s="17">
        <v>1000</v>
      </c>
      <c r="V126" s="75"/>
      <c r="W126" s="17"/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75">
        <v>0</v>
      </c>
      <c r="AE126" s="75"/>
      <c r="AF126" s="17"/>
      <c r="AG126" s="17"/>
      <c r="AH126" s="75"/>
      <c r="AI126" s="17"/>
      <c r="AJ126" s="17"/>
      <c r="AK126" s="17"/>
      <c r="AL126" s="17"/>
      <c r="AM126" s="172">
        <v>0</v>
      </c>
      <c r="AN126" s="110">
        <v>0</v>
      </c>
      <c r="AO126" s="110">
        <v>0</v>
      </c>
    </row>
    <row r="127" spans="1:41" x14ac:dyDescent="0.25">
      <c r="A127" s="97">
        <v>105</v>
      </c>
      <c r="B127" s="16" t="s">
        <v>10</v>
      </c>
      <c r="C127" s="10" t="s">
        <v>1</v>
      </c>
      <c r="D127" s="10" t="s">
        <v>4</v>
      </c>
      <c r="E127" s="94" t="s">
        <v>114</v>
      </c>
      <c r="F127" s="71"/>
      <c r="G127" s="10"/>
      <c r="H127" s="10"/>
      <c r="I127" s="73">
        <v>41</v>
      </c>
      <c r="J127" s="10" t="s">
        <v>105</v>
      </c>
      <c r="K127" s="17"/>
      <c r="L127" s="17"/>
      <c r="M127" s="18"/>
      <c r="N127" s="59"/>
      <c r="O127" s="17"/>
      <c r="P127" s="17"/>
      <c r="Q127" s="17"/>
      <c r="R127" s="17"/>
      <c r="S127" s="17"/>
      <c r="T127" s="17"/>
      <c r="U127" s="17">
        <v>0</v>
      </c>
      <c r="V127" s="75"/>
      <c r="W127" s="17"/>
      <c r="X127" s="17">
        <v>1000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75">
        <v>0</v>
      </c>
      <c r="AE127" s="75"/>
      <c r="AF127" s="17"/>
      <c r="AG127" s="17"/>
      <c r="AH127" s="75"/>
      <c r="AI127" s="17"/>
      <c r="AJ127" s="17"/>
      <c r="AK127" s="17"/>
      <c r="AL127" s="17"/>
      <c r="AM127" s="172">
        <v>0</v>
      </c>
      <c r="AN127" s="110">
        <v>0</v>
      </c>
      <c r="AO127" s="110">
        <v>0</v>
      </c>
    </row>
    <row r="128" spans="1:41" s="88" customFormat="1" x14ac:dyDescent="0.25">
      <c r="A128" s="97">
        <v>106</v>
      </c>
      <c r="B128" s="84" t="s">
        <v>10</v>
      </c>
      <c r="C128" s="19" t="s">
        <v>1</v>
      </c>
      <c r="D128" s="19" t="s">
        <v>4</v>
      </c>
      <c r="E128" s="19"/>
      <c r="F128" s="19"/>
      <c r="G128" s="19"/>
      <c r="H128" s="19"/>
      <c r="I128" s="19"/>
      <c r="J128" s="117" t="s">
        <v>69</v>
      </c>
      <c r="K128" s="85">
        <f>SUM(K101:K118)</f>
        <v>8670</v>
      </c>
      <c r="L128" s="85">
        <f>SUM(L101:L118)</f>
        <v>8670</v>
      </c>
      <c r="M128" s="89">
        <f>SUM(M101:M118)</f>
        <v>6620.2</v>
      </c>
      <c r="N128" s="90">
        <f>M128/L128</f>
        <v>0.7635755478662053</v>
      </c>
      <c r="O128" s="85"/>
      <c r="P128" s="85">
        <f>SUM(P101:P126)</f>
        <v>14064.87</v>
      </c>
      <c r="Q128" s="85">
        <f>SUM(Q101:Q127)</f>
        <v>6839.58</v>
      </c>
      <c r="R128" s="85">
        <f>SUM(R101:R126)</f>
        <v>10804</v>
      </c>
      <c r="S128" s="85">
        <f>SUM(S101:S127)</f>
        <v>13784.439999999999</v>
      </c>
      <c r="T128" s="85">
        <f>SUM(T101:T126)</f>
        <v>12337</v>
      </c>
      <c r="U128" s="85">
        <f>SUM(U101:U127)</f>
        <v>28978</v>
      </c>
      <c r="V128" s="87">
        <f>SUM(V101:V126)</f>
        <v>10600</v>
      </c>
      <c r="W128" s="85">
        <f>SUM(W101:W126)</f>
        <v>7072</v>
      </c>
      <c r="X128" s="85">
        <f t="shared" ref="X128:AI128" si="23">SUM(X101:X127)</f>
        <v>9180</v>
      </c>
      <c r="Y128" s="85">
        <f t="shared" si="23"/>
        <v>7115</v>
      </c>
      <c r="Z128" s="85">
        <f t="shared" si="23"/>
        <v>7114.2900000000009</v>
      </c>
      <c r="AA128" s="85">
        <f t="shared" si="23"/>
        <v>7115</v>
      </c>
      <c r="AB128" s="85">
        <f t="shared" si="23"/>
        <v>106520</v>
      </c>
      <c r="AC128" s="85">
        <f t="shared" si="23"/>
        <v>106629</v>
      </c>
      <c r="AD128" s="87">
        <f>SUM(AD101:AD127)</f>
        <v>9432</v>
      </c>
      <c r="AE128" s="87">
        <f>SUM(AE101:AE127)</f>
        <v>-832</v>
      </c>
      <c r="AF128" s="85">
        <f t="shared" si="23"/>
        <v>106627.17</v>
      </c>
      <c r="AG128" s="85">
        <f>SUM(AG101:AG127)</f>
        <v>8600</v>
      </c>
      <c r="AH128" s="85">
        <f t="shared" si="23"/>
        <v>10173.789999999999</v>
      </c>
      <c r="AI128" s="85">
        <f t="shared" si="23"/>
        <v>8041</v>
      </c>
      <c r="AJ128" s="85">
        <f>SUM(AJ101:AJ127)</f>
        <v>8041</v>
      </c>
      <c r="AK128" s="85">
        <f>SUM(AK101:AK127)</f>
        <v>40739.1</v>
      </c>
      <c r="AL128" s="85">
        <f>SUM(AL88:AL127)</f>
        <v>39338.740000000005</v>
      </c>
      <c r="AM128" s="85">
        <f>SUM(AM101:AM127)</f>
        <v>8542</v>
      </c>
      <c r="AN128" s="186">
        <f>SUM(AN101:AN127)</f>
        <v>8542</v>
      </c>
      <c r="AO128" s="186">
        <f>SUM(AO101:AO127)</f>
        <v>8542</v>
      </c>
    </row>
    <row r="129" spans="1:41" ht="15" customHeight="1" x14ac:dyDescent="0.25">
      <c r="A129" s="142">
        <v>107</v>
      </c>
      <c r="B129" s="26" t="s">
        <v>10</v>
      </c>
      <c r="C129" s="27"/>
      <c r="D129" s="27"/>
      <c r="E129" s="27"/>
      <c r="F129" s="27"/>
      <c r="G129" s="27"/>
      <c r="H129" s="27"/>
      <c r="I129" s="27"/>
      <c r="J129" s="2" t="s">
        <v>70</v>
      </c>
      <c r="K129" s="28">
        <f>K128</f>
        <v>8670</v>
      </c>
      <c r="L129" s="28">
        <f>L128</f>
        <v>8670</v>
      </c>
      <c r="M129" s="61">
        <f>M128+M99</f>
        <v>7644.9</v>
      </c>
      <c r="N129" s="67">
        <f>M129/L129</f>
        <v>0.88176470588235289</v>
      </c>
      <c r="O129" s="28">
        <f>O128</f>
        <v>0</v>
      </c>
      <c r="P129" s="28">
        <f>SUM(P128:P128)+P99</f>
        <v>23182.27</v>
      </c>
      <c r="Q129" s="28">
        <f>SUM(Q128:Q128)+Q99</f>
        <v>13338.279999999999</v>
      </c>
      <c r="R129" s="28">
        <f>SUM(R128:R128)+R99</f>
        <v>10804</v>
      </c>
      <c r="S129" s="28">
        <f>SUM(S128:S128)+S99</f>
        <v>22185.309999999998</v>
      </c>
      <c r="T129" s="28">
        <f>SUM(T128:T128)+T99</f>
        <v>12727</v>
      </c>
      <c r="U129" s="77">
        <f t="shared" ref="U129:AI129" si="24">SUM(U128+U99)</f>
        <v>29368</v>
      </c>
      <c r="V129" s="77">
        <f t="shared" si="24"/>
        <v>27600</v>
      </c>
      <c r="W129" s="77">
        <f t="shared" si="24"/>
        <v>7072</v>
      </c>
      <c r="X129" s="77">
        <f t="shared" si="24"/>
        <v>12544</v>
      </c>
      <c r="Y129" s="77">
        <f t="shared" si="24"/>
        <v>7615</v>
      </c>
      <c r="Z129" s="77">
        <f t="shared" si="24"/>
        <v>8015.2900000000009</v>
      </c>
      <c r="AA129" s="77">
        <f t="shared" si="24"/>
        <v>9311</v>
      </c>
      <c r="AB129" s="77">
        <f t="shared" si="24"/>
        <v>109455</v>
      </c>
      <c r="AC129" s="77">
        <f t="shared" si="24"/>
        <v>109564</v>
      </c>
      <c r="AD129" s="77">
        <f t="shared" si="24"/>
        <v>10032</v>
      </c>
      <c r="AE129" s="77">
        <f t="shared" si="24"/>
        <v>-832</v>
      </c>
      <c r="AF129" s="28">
        <f t="shared" si="24"/>
        <v>109562.56</v>
      </c>
      <c r="AG129" s="28">
        <f>SUM(AG128+AG99)</f>
        <v>9200</v>
      </c>
      <c r="AH129" s="28">
        <f t="shared" si="24"/>
        <v>10393.789999999999</v>
      </c>
      <c r="AI129" s="28">
        <f t="shared" si="24"/>
        <v>8041</v>
      </c>
      <c r="AJ129" s="28">
        <f t="shared" ref="AJ129:AO129" si="25">SUM(AJ128+AJ99)</f>
        <v>8041</v>
      </c>
      <c r="AK129" s="28">
        <f t="shared" si="25"/>
        <v>42065.1</v>
      </c>
      <c r="AL129" s="28">
        <f t="shared" si="25"/>
        <v>39338.740000000005</v>
      </c>
      <c r="AM129" s="28">
        <f t="shared" si="25"/>
        <v>8542</v>
      </c>
      <c r="AN129" s="28">
        <f t="shared" si="25"/>
        <v>8542</v>
      </c>
      <c r="AO129" s="28">
        <f t="shared" si="25"/>
        <v>8542</v>
      </c>
    </row>
    <row r="130" spans="1:41" s="24" customFormat="1" x14ac:dyDescent="0.25">
      <c r="A130" s="97">
        <v>108</v>
      </c>
      <c r="B130" s="16" t="s">
        <v>10</v>
      </c>
      <c r="C130" s="10" t="s">
        <v>4</v>
      </c>
      <c r="D130" s="71">
        <v>1</v>
      </c>
      <c r="E130" s="71"/>
      <c r="F130" s="37">
        <v>200</v>
      </c>
      <c r="G130" s="23"/>
      <c r="H130" s="23"/>
      <c r="I130" s="92">
        <v>44</v>
      </c>
      <c r="J130" s="23" t="s">
        <v>123</v>
      </c>
      <c r="K130" s="25"/>
      <c r="L130" s="25"/>
      <c r="M130" s="70"/>
      <c r="N130" s="59"/>
      <c r="O130" s="25"/>
      <c r="P130" s="25"/>
      <c r="Q130" s="25"/>
      <c r="R130" s="25"/>
      <c r="S130" s="25"/>
      <c r="T130" s="25"/>
      <c r="U130" s="25"/>
      <c r="V130" s="25"/>
      <c r="W130" s="25"/>
      <c r="X130" s="25">
        <v>10600</v>
      </c>
      <c r="Y130" s="25">
        <v>4000</v>
      </c>
      <c r="Z130" s="25">
        <v>4200</v>
      </c>
      <c r="AA130" s="25">
        <v>4200</v>
      </c>
      <c r="AB130" s="25">
        <v>10450</v>
      </c>
      <c r="AC130" s="25">
        <v>10450</v>
      </c>
      <c r="AD130" s="78">
        <v>0</v>
      </c>
      <c r="AE130" s="78"/>
      <c r="AF130" s="25">
        <v>12450</v>
      </c>
      <c r="AG130" s="25"/>
      <c r="AH130" s="25"/>
      <c r="AI130" s="25"/>
      <c r="AJ130" s="25"/>
      <c r="AK130" s="25"/>
      <c r="AL130" s="25"/>
      <c r="AM130" s="172">
        <v>0</v>
      </c>
      <c r="AN130" s="25"/>
      <c r="AO130" s="25"/>
    </row>
    <row r="131" spans="1:41" s="24" customFormat="1" x14ac:dyDescent="0.25">
      <c r="A131" s="97">
        <v>109</v>
      </c>
      <c r="B131" s="16" t="s">
        <v>10</v>
      </c>
      <c r="C131" s="10" t="s">
        <v>4</v>
      </c>
      <c r="D131" s="71">
        <v>1</v>
      </c>
      <c r="E131" s="71">
        <v>21</v>
      </c>
      <c r="F131" s="37"/>
      <c r="G131" s="23"/>
      <c r="H131" s="23"/>
      <c r="I131" s="92">
        <v>44</v>
      </c>
      <c r="J131" s="10" t="s">
        <v>96</v>
      </c>
      <c r="K131" s="25"/>
      <c r="L131" s="25"/>
      <c r="M131" s="70"/>
      <c r="N131" s="59"/>
      <c r="O131" s="25"/>
      <c r="P131" s="25">
        <v>5000</v>
      </c>
      <c r="Q131" s="25">
        <v>4920.71</v>
      </c>
      <c r="R131" s="25">
        <v>0</v>
      </c>
      <c r="S131" s="25"/>
      <c r="T131" s="25"/>
      <c r="U131" s="25"/>
      <c r="V131" s="78"/>
      <c r="W131" s="25"/>
      <c r="X131" s="25"/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78">
        <v>0</v>
      </c>
      <c r="AE131" s="78"/>
      <c r="AF131" s="25"/>
      <c r="AG131" s="25"/>
      <c r="AH131" s="25"/>
      <c r="AI131" s="25"/>
      <c r="AJ131" s="25"/>
      <c r="AK131" s="25"/>
      <c r="AL131" s="25"/>
      <c r="AM131" s="172">
        <v>0</v>
      </c>
      <c r="AN131" s="25"/>
      <c r="AO131" s="25"/>
    </row>
    <row r="132" spans="1:41" s="24" customFormat="1" x14ac:dyDescent="0.25">
      <c r="A132" s="97"/>
      <c r="B132" s="16" t="s">
        <v>10</v>
      </c>
      <c r="C132" s="10" t="s">
        <v>4</v>
      </c>
      <c r="D132" s="71">
        <v>2</v>
      </c>
      <c r="E132" s="10" t="s">
        <v>5</v>
      </c>
      <c r="F132" s="37">
        <v>1</v>
      </c>
      <c r="G132" s="23"/>
      <c r="H132" s="23"/>
      <c r="I132" s="92">
        <v>111</v>
      </c>
      <c r="J132" s="10" t="s">
        <v>213</v>
      </c>
      <c r="K132" s="25"/>
      <c r="L132" s="25"/>
      <c r="M132" s="70"/>
      <c r="N132" s="59"/>
      <c r="O132" s="25"/>
      <c r="P132" s="25"/>
      <c r="Q132" s="25"/>
      <c r="R132" s="25"/>
      <c r="S132" s="25"/>
      <c r="T132" s="25"/>
      <c r="U132" s="25"/>
      <c r="V132" s="78"/>
      <c r="W132" s="25"/>
      <c r="X132" s="25"/>
      <c r="Y132" s="25"/>
      <c r="Z132" s="25"/>
      <c r="AA132" s="25"/>
      <c r="AB132" s="25"/>
      <c r="AC132" s="25"/>
      <c r="AD132" s="78"/>
      <c r="AE132" s="78"/>
      <c r="AF132" s="25"/>
      <c r="AG132" s="25"/>
      <c r="AH132" s="25"/>
      <c r="AI132" s="25"/>
      <c r="AJ132" s="25"/>
      <c r="AK132" s="25"/>
      <c r="AL132" s="25"/>
      <c r="AM132" s="172">
        <v>0</v>
      </c>
      <c r="AN132" s="25"/>
      <c r="AO132" s="25"/>
    </row>
    <row r="133" spans="1:41" s="24" customFormat="1" ht="14.25" customHeight="1" x14ac:dyDescent="0.25">
      <c r="A133" s="97">
        <v>110</v>
      </c>
      <c r="B133" s="16" t="s">
        <v>10</v>
      </c>
      <c r="C133" s="10" t="s">
        <v>4</v>
      </c>
      <c r="D133" s="71">
        <v>2</v>
      </c>
      <c r="E133" s="10" t="s">
        <v>5</v>
      </c>
      <c r="F133" s="37">
        <v>6</v>
      </c>
      <c r="G133" s="23"/>
      <c r="H133" s="23"/>
      <c r="I133" s="92">
        <v>1352</v>
      </c>
      <c r="J133" s="10" t="s">
        <v>90</v>
      </c>
      <c r="K133" s="25"/>
      <c r="L133" s="25"/>
      <c r="M133" s="70"/>
      <c r="N133" s="59"/>
      <c r="O133" s="25"/>
      <c r="P133" s="25"/>
      <c r="Q133" s="25"/>
      <c r="R133" s="25">
        <v>9529</v>
      </c>
      <c r="S133" s="25"/>
      <c r="T133" s="25">
        <f>8700+15109</f>
        <v>23809</v>
      </c>
      <c r="U133" s="25">
        <v>8699</v>
      </c>
      <c r="V133" s="78">
        <v>8700</v>
      </c>
      <c r="W133" s="25"/>
      <c r="X133" s="25"/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78">
        <v>0</v>
      </c>
      <c r="AE133" s="78"/>
      <c r="AF133" s="25">
        <v>280</v>
      </c>
      <c r="AG133" s="25"/>
      <c r="AH133" s="25"/>
      <c r="AI133" s="25"/>
      <c r="AJ133" s="25"/>
      <c r="AK133" s="25"/>
      <c r="AL133" s="25"/>
      <c r="AM133" s="172">
        <v>0</v>
      </c>
      <c r="AN133" s="25"/>
      <c r="AO133" s="25"/>
    </row>
    <row r="134" spans="1:41" s="24" customFormat="1" x14ac:dyDescent="0.25">
      <c r="A134" s="97">
        <v>111</v>
      </c>
      <c r="B134" s="16" t="s">
        <v>10</v>
      </c>
      <c r="C134" s="10" t="s">
        <v>4</v>
      </c>
      <c r="D134" s="71">
        <v>2</v>
      </c>
      <c r="E134" s="10" t="s">
        <v>7</v>
      </c>
      <c r="F134" s="37"/>
      <c r="G134" s="23"/>
      <c r="H134" s="23"/>
      <c r="I134" s="92">
        <v>111</v>
      </c>
      <c r="J134" s="10" t="s">
        <v>92</v>
      </c>
      <c r="K134" s="25"/>
      <c r="L134" s="25"/>
      <c r="M134" s="70"/>
      <c r="N134" s="59"/>
      <c r="O134" s="25"/>
      <c r="P134" s="25"/>
      <c r="Q134" s="25"/>
      <c r="R134" s="25">
        <v>21657</v>
      </c>
      <c r="S134" s="25">
        <v>21657</v>
      </c>
      <c r="T134" s="25"/>
      <c r="U134" s="25"/>
      <c r="V134" s="78"/>
      <c r="W134" s="25"/>
      <c r="X134" s="25"/>
      <c r="Y134" s="25">
        <v>0</v>
      </c>
      <c r="Z134" s="25">
        <v>0</v>
      </c>
      <c r="AA134" s="25">
        <v>0</v>
      </c>
      <c r="AB134" s="25">
        <v>0</v>
      </c>
      <c r="AC134" s="25">
        <v>0</v>
      </c>
      <c r="AD134" s="78">
        <v>0</v>
      </c>
      <c r="AE134" s="78"/>
      <c r="AF134" s="25"/>
      <c r="AG134" s="25"/>
      <c r="AH134" s="25"/>
      <c r="AI134" s="25"/>
      <c r="AJ134" s="25"/>
      <c r="AK134" s="25"/>
      <c r="AL134" s="25"/>
      <c r="AM134" s="172">
        <v>0</v>
      </c>
      <c r="AN134" s="25"/>
      <c r="AO134" s="25"/>
    </row>
    <row r="135" spans="1:41" s="24" customFormat="1" x14ac:dyDescent="0.25">
      <c r="A135" s="97">
        <v>112</v>
      </c>
      <c r="B135" s="16" t="s">
        <v>10</v>
      </c>
      <c r="C135" s="10" t="s">
        <v>4</v>
      </c>
      <c r="D135" s="71">
        <v>2</v>
      </c>
      <c r="E135" s="91" t="s">
        <v>5</v>
      </c>
      <c r="F135" s="37">
        <v>4</v>
      </c>
      <c r="G135" s="23"/>
      <c r="H135" s="23"/>
      <c r="I135" s="92">
        <v>111</v>
      </c>
      <c r="J135" s="10" t="s">
        <v>98</v>
      </c>
      <c r="K135" s="25"/>
      <c r="L135" s="25"/>
      <c r="M135" s="70"/>
      <c r="N135" s="59"/>
      <c r="O135" s="25"/>
      <c r="P135" s="25"/>
      <c r="Q135" s="25"/>
      <c r="R135" s="25"/>
      <c r="S135" s="25"/>
      <c r="T135" s="25"/>
      <c r="U135" s="25"/>
      <c r="V135" s="78">
        <v>10000</v>
      </c>
      <c r="W135" s="25">
        <v>30000</v>
      </c>
      <c r="X135" s="25"/>
      <c r="Y135" s="25">
        <v>55062</v>
      </c>
      <c r="Z135" s="25">
        <v>55062</v>
      </c>
      <c r="AA135" s="25">
        <v>55062</v>
      </c>
      <c r="AB135" s="25">
        <v>55062</v>
      </c>
      <c r="AC135" s="25">
        <v>8250</v>
      </c>
      <c r="AD135" s="114">
        <v>12156</v>
      </c>
      <c r="AE135" s="114">
        <v>-12156</v>
      </c>
      <c r="AF135" s="110"/>
      <c r="AG135" s="110"/>
      <c r="AH135" s="110"/>
      <c r="AI135" s="110"/>
      <c r="AJ135" s="25"/>
      <c r="AK135" s="110"/>
      <c r="AL135" s="110"/>
      <c r="AM135" s="172">
        <v>0</v>
      </c>
      <c r="AN135" s="25"/>
      <c r="AO135" s="25"/>
    </row>
    <row r="136" spans="1:41" s="24" customFormat="1" x14ac:dyDescent="0.25">
      <c r="A136" s="97">
        <v>113</v>
      </c>
      <c r="B136" s="16" t="s">
        <v>10</v>
      </c>
      <c r="C136" s="10" t="s">
        <v>4</v>
      </c>
      <c r="D136" s="71">
        <v>2</v>
      </c>
      <c r="E136" s="91" t="s">
        <v>5</v>
      </c>
      <c r="F136" s="37">
        <v>4</v>
      </c>
      <c r="G136" s="23"/>
      <c r="H136" s="23"/>
      <c r="I136" s="92" t="s">
        <v>156</v>
      </c>
      <c r="J136" s="10" t="s">
        <v>98</v>
      </c>
      <c r="K136" s="25"/>
      <c r="L136" s="25"/>
      <c r="M136" s="70"/>
      <c r="N136" s="59"/>
      <c r="O136" s="25"/>
      <c r="P136" s="25"/>
      <c r="Q136" s="25"/>
      <c r="R136" s="25"/>
      <c r="S136" s="25"/>
      <c r="T136" s="25"/>
      <c r="U136" s="25"/>
      <c r="V136" s="78"/>
      <c r="W136" s="25"/>
      <c r="X136" s="25"/>
      <c r="Y136" s="25"/>
      <c r="Z136" s="25"/>
      <c r="AA136" s="25"/>
      <c r="AB136" s="25"/>
      <c r="AC136" s="25">
        <v>31008</v>
      </c>
      <c r="AD136" s="114">
        <v>0</v>
      </c>
      <c r="AE136" s="114">
        <v>9816</v>
      </c>
      <c r="AF136" s="25">
        <v>31008</v>
      </c>
      <c r="AG136" s="25">
        <v>9816</v>
      </c>
      <c r="AH136" s="110">
        <v>10332.6</v>
      </c>
      <c r="AI136" s="110"/>
      <c r="AJ136" s="25"/>
      <c r="AK136" s="110"/>
      <c r="AL136" s="110"/>
      <c r="AM136" s="172">
        <v>0</v>
      </c>
      <c r="AN136" s="25"/>
      <c r="AO136" s="25"/>
    </row>
    <row r="137" spans="1:41" s="24" customFormat="1" x14ac:dyDescent="0.25">
      <c r="A137" s="97">
        <v>114</v>
      </c>
      <c r="B137" s="16" t="s">
        <v>10</v>
      </c>
      <c r="C137" s="10" t="s">
        <v>4</v>
      </c>
      <c r="D137" s="71">
        <v>2</v>
      </c>
      <c r="E137" s="91" t="s">
        <v>5</v>
      </c>
      <c r="F137" s="37">
        <v>4</v>
      </c>
      <c r="G137" s="23"/>
      <c r="H137" s="23"/>
      <c r="I137" s="92" t="s">
        <v>157</v>
      </c>
      <c r="J137" s="10" t="s">
        <v>98</v>
      </c>
      <c r="K137" s="25"/>
      <c r="L137" s="25"/>
      <c r="M137" s="70"/>
      <c r="N137" s="59"/>
      <c r="O137" s="25"/>
      <c r="P137" s="25"/>
      <c r="Q137" s="25"/>
      <c r="R137" s="25"/>
      <c r="S137" s="25"/>
      <c r="T137" s="25"/>
      <c r="U137" s="25"/>
      <c r="V137" s="78"/>
      <c r="W137" s="25"/>
      <c r="X137" s="25"/>
      <c r="Y137" s="25"/>
      <c r="Z137" s="25"/>
      <c r="AA137" s="25"/>
      <c r="AB137" s="25"/>
      <c r="AC137" s="25">
        <v>3648</v>
      </c>
      <c r="AD137" s="114">
        <v>0</v>
      </c>
      <c r="AE137" s="114">
        <v>1732</v>
      </c>
      <c r="AF137" s="25">
        <v>3648</v>
      </c>
      <c r="AG137" s="25">
        <v>1732</v>
      </c>
      <c r="AH137" s="110">
        <v>1215.5999999999999</v>
      </c>
      <c r="AI137" s="110"/>
      <c r="AJ137" s="25"/>
      <c r="AK137" s="110"/>
      <c r="AL137" s="110"/>
      <c r="AM137" s="172">
        <v>0</v>
      </c>
      <c r="AN137" s="25"/>
      <c r="AO137" s="25"/>
    </row>
    <row r="138" spans="1:41" s="24" customFormat="1" x14ac:dyDescent="0.25">
      <c r="A138" s="97">
        <v>115</v>
      </c>
      <c r="B138" s="16" t="s">
        <v>10</v>
      </c>
      <c r="C138" s="10" t="s">
        <v>4</v>
      </c>
      <c r="D138" s="71">
        <v>2</v>
      </c>
      <c r="E138" s="91" t="s">
        <v>5</v>
      </c>
      <c r="F138" s="37">
        <v>5</v>
      </c>
      <c r="G138" s="23"/>
      <c r="H138" s="23"/>
      <c r="I138" s="92">
        <v>111</v>
      </c>
      <c r="J138" s="10" t="s">
        <v>215</v>
      </c>
      <c r="K138" s="25"/>
      <c r="L138" s="25"/>
      <c r="M138" s="70"/>
      <c r="N138" s="59"/>
      <c r="O138" s="25"/>
      <c r="P138" s="25"/>
      <c r="Q138" s="25"/>
      <c r="R138" s="25"/>
      <c r="S138" s="25"/>
      <c r="T138" s="25"/>
      <c r="U138" s="25"/>
      <c r="V138" s="78">
        <v>120000</v>
      </c>
      <c r="W138" s="25">
        <v>253177.85</v>
      </c>
      <c r="X138" s="25">
        <v>258275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78">
        <v>0</v>
      </c>
      <c r="AE138" s="78"/>
      <c r="AF138" s="25"/>
      <c r="AG138" s="25"/>
      <c r="AH138" s="25"/>
      <c r="AI138" s="25"/>
      <c r="AJ138" s="25"/>
      <c r="AK138" s="25"/>
      <c r="AL138" s="25"/>
      <c r="AM138" s="172">
        <v>0</v>
      </c>
      <c r="AN138" s="25"/>
      <c r="AO138" s="25"/>
    </row>
    <row r="139" spans="1:41" s="24" customFormat="1" x14ac:dyDescent="0.25">
      <c r="A139" s="97">
        <v>116</v>
      </c>
      <c r="B139" s="16" t="s">
        <v>10</v>
      </c>
      <c r="C139" s="10" t="s">
        <v>4</v>
      </c>
      <c r="D139" s="71">
        <v>2</v>
      </c>
      <c r="E139" s="91" t="s">
        <v>7</v>
      </c>
      <c r="F139" s="37"/>
      <c r="G139" s="23"/>
      <c r="H139" s="23"/>
      <c r="I139" s="92">
        <v>41</v>
      </c>
      <c r="J139" s="10" t="s">
        <v>140</v>
      </c>
      <c r="K139" s="25"/>
      <c r="L139" s="25"/>
      <c r="M139" s="70"/>
      <c r="N139" s="59"/>
      <c r="O139" s="25"/>
      <c r="P139" s="25"/>
      <c r="Q139" s="25"/>
      <c r="R139" s="25"/>
      <c r="S139" s="25"/>
      <c r="T139" s="25"/>
      <c r="U139" s="25"/>
      <c r="V139" s="78"/>
      <c r="W139" s="25"/>
      <c r="X139" s="25">
        <v>5000</v>
      </c>
      <c r="Y139" s="25">
        <v>0</v>
      </c>
      <c r="Z139" s="25">
        <v>0</v>
      </c>
      <c r="AA139" s="25">
        <v>4000</v>
      </c>
      <c r="AB139" s="25">
        <v>4000</v>
      </c>
      <c r="AC139" s="25">
        <v>0</v>
      </c>
      <c r="AD139" s="78">
        <v>0</v>
      </c>
      <c r="AE139" s="78"/>
      <c r="AF139" s="25"/>
      <c r="AG139" s="25"/>
      <c r="AH139" s="25"/>
      <c r="AI139" s="25"/>
      <c r="AJ139" s="25"/>
      <c r="AK139" s="25"/>
      <c r="AL139" s="25"/>
      <c r="AM139" s="172">
        <v>0</v>
      </c>
      <c r="AN139" s="25"/>
      <c r="AO139" s="25"/>
    </row>
    <row r="140" spans="1:41" s="24" customFormat="1" x14ac:dyDescent="0.25">
      <c r="A140" s="97">
        <v>117</v>
      </c>
      <c r="B140" s="16" t="s">
        <v>10</v>
      </c>
      <c r="C140" s="10" t="s">
        <v>4</v>
      </c>
      <c r="D140" s="71">
        <v>2</v>
      </c>
      <c r="E140" s="91" t="s">
        <v>7</v>
      </c>
      <c r="F140" s="37"/>
      <c r="G140" s="23"/>
      <c r="H140" s="23"/>
      <c r="I140" s="92" t="s">
        <v>158</v>
      </c>
      <c r="J140" s="10" t="s">
        <v>140</v>
      </c>
      <c r="K140" s="25"/>
      <c r="L140" s="25"/>
      <c r="M140" s="70"/>
      <c r="N140" s="59"/>
      <c r="O140" s="25"/>
      <c r="P140" s="25"/>
      <c r="Q140" s="25"/>
      <c r="R140" s="25"/>
      <c r="S140" s="25"/>
      <c r="T140" s="25"/>
      <c r="U140" s="25"/>
      <c r="V140" s="78"/>
      <c r="W140" s="25"/>
      <c r="X140" s="25"/>
      <c r="Y140" s="25">
        <v>0</v>
      </c>
      <c r="Z140" s="25"/>
      <c r="AA140" s="25"/>
      <c r="AB140" s="25">
        <v>0</v>
      </c>
      <c r="AC140" s="25">
        <v>4000</v>
      </c>
      <c r="AD140" s="78">
        <v>0</v>
      </c>
      <c r="AE140" s="78"/>
      <c r="AF140" s="25">
        <v>4000</v>
      </c>
      <c r="AG140" s="25"/>
      <c r="AH140" s="25"/>
      <c r="AI140" s="25"/>
      <c r="AJ140" s="25"/>
      <c r="AK140" s="25"/>
      <c r="AL140" s="25"/>
      <c r="AM140" s="172">
        <v>0</v>
      </c>
      <c r="AN140" s="25"/>
      <c r="AO140" s="25"/>
    </row>
    <row r="141" spans="1:41" s="24" customFormat="1" x14ac:dyDescent="0.25">
      <c r="A141" s="97"/>
      <c r="B141" s="16" t="s">
        <v>10</v>
      </c>
      <c r="C141" s="10" t="s">
        <v>4</v>
      </c>
      <c r="D141" s="71">
        <v>2</v>
      </c>
      <c r="E141" s="91" t="s">
        <v>35</v>
      </c>
      <c r="F141" s="37">
        <v>1</v>
      </c>
      <c r="G141" s="23"/>
      <c r="H141" s="23"/>
      <c r="I141" s="92">
        <v>41</v>
      </c>
      <c r="J141" s="10" t="s">
        <v>218</v>
      </c>
      <c r="K141" s="25"/>
      <c r="L141" s="25"/>
      <c r="M141" s="70"/>
      <c r="N141" s="59"/>
      <c r="O141" s="25"/>
      <c r="P141" s="25"/>
      <c r="Q141" s="25"/>
      <c r="R141" s="25"/>
      <c r="S141" s="25"/>
      <c r="T141" s="25"/>
      <c r="U141" s="25"/>
      <c r="V141" s="78"/>
      <c r="W141" s="25"/>
      <c r="X141" s="25"/>
      <c r="Y141" s="25"/>
      <c r="Z141" s="25"/>
      <c r="AA141" s="25"/>
      <c r="AB141" s="25"/>
      <c r="AC141" s="25"/>
      <c r="AD141" s="78"/>
      <c r="AE141" s="78"/>
      <c r="AF141" s="25"/>
      <c r="AG141" s="25"/>
      <c r="AH141" s="25"/>
      <c r="AI141" s="25"/>
      <c r="AJ141" s="25"/>
      <c r="AK141" s="25"/>
      <c r="AL141" s="25"/>
      <c r="AM141" s="172">
        <v>0</v>
      </c>
      <c r="AN141" s="25"/>
      <c r="AO141" s="25"/>
    </row>
    <row r="142" spans="1:41" s="24" customFormat="1" x14ac:dyDescent="0.25">
      <c r="A142" s="97">
        <v>118</v>
      </c>
      <c r="B142" s="16" t="s">
        <v>10</v>
      </c>
      <c r="C142" s="10" t="s">
        <v>4</v>
      </c>
      <c r="D142" s="71">
        <v>2</v>
      </c>
      <c r="E142" s="91" t="s">
        <v>35</v>
      </c>
      <c r="F142" s="37">
        <v>2</v>
      </c>
      <c r="G142" s="23"/>
      <c r="H142" s="23"/>
      <c r="I142" s="92">
        <v>41</v>
      </c>
      <c r="J142" s="10" t="s">
        <v>217</v>
      </c>
      <c r="K142" s="25"/>
      <c r="L142" s="25"/>
      <c r="M142" s="70"/>
      <c r="N142" s="59"/>
      <c r="O142" s="25"/>
      <c r="P142" s="25"/>
      <c r="Q142" s="25"/>
      <c r="R142" s="25"/>
      <c r="S142" s="25"/>
      <c r="T142" s="25"/>
      <c r="U142" s="25"/>
      <c r="V142" s="78"/>
      <c r="W142" s="25"/>
      <c r="X142" s="25"/>
      <c r="Y142" s="25">
        <v>0</v>
      </c>
      <c r="Z142" s="25">
        <v>0</v>
      </c>
      <c r="AA142" s="25">
        <v>0</v>
      </c>
      <c r="AB142" s="25">
        <v>40000</v>
      </c>
      <c r="AC142" s="25">
        <v>0</v>
      </c>
      <c r="AD142" s="78">
        <v>0</v>
      </c>
      <c r="AE142" s="78"/>
      <c r="AF142" s="25"/>
      <c r="AG142" s="25"/>
      <c r="AH142" s="25"/>
      <c r="AI142" s="25"/>
      <c r="AJ142" s="25"/>
      <c r="AK142" s="25"/>
      <c r="AL142" s="25"/>
      <c r="AM142" s="172">
        <v>0</v>
      </c>
      <c r="AN142" s="25"/>
      <c r="AO142" s="25"/>
    </row>
    <row r="143" spans="1:41" s="24" customFormat="1" x14ac:dyDescent="0.25">
      <c r="A143" s="97">
        <v>119</v>
      </c>
      <c r="B143" s="16" t="s">
        <v>10</v>
      </c>
      <c r="C143" s="10" t="s">
        <v>4</v>
      </c>
      <c r="D143" s="71">
        <v>2</v>
      </c>
      <c r="E143" s="91" t="s">
        <v>35</v>
      </c>
      <c r="F143" s="37">
        <v>2</v>
      </c>
      <c r="G143" s="23"/>
      <c r="H143" s="23"/>
      <c r="I143" s="92" t="s">
        <v>158</v>
      </c>
      <c r="J143" s="10" t="s">
        <v>217</v>
      </c>
      <c r="K143" s="25"/>
      <c r="L143" s="25"/>
      <c r="M143" s="70"/>
      <c r="N143" s="59"/>
      <c r="O143" s="25"/>
      <c r="P143" s="25"/>
      <c r="Q143" s="25"/>
      <c r="R143" s="25"/>
      <c r="S143" s="25"/>
      <c r="T143" s="25"/>
      <c r="U143" s="25"/>
      <c r="V143" s="78"/>
      <c r="W143" s="25"/>
      <c r="X143" s="25"/>
      <c r="Y143" s="25">
        <v>0</v>
      </c>
      <c r="Z143" s="25"/>
      <c r="AA143" s="25"/>
      <c r="AB143" s="25"/>
      <c r="AC143" s="25">
        <v>40000</v>
      </c>
      <c r="AD143" s="78">
        <v>0</v>
      </c>
      <c r="AE143" s="78"/>
      <c r="AF143" s="25">
        <v>40000</v>
      </c>
      <c r="AG143" s="25"/>
      <c r="AH143" s="25"/>
      <c r="AI143" s="25"/>
      <c r="AJ143" s="25"/>
      <c r="AK143" s="25"/>
      <c r="AL143" s="25"/>
      <c r="AM143" s="172">
        <v>0</v>
      </c>
      <c r="AN143" s="25"/>
      <c r="AO143" s="25"/>
    </row>
    <row r="144" spans="1:41" s="24" customFormat="1" x14ac:dyDescent="0.25">
      <c r="A144" s="97">
        <v>120</v>
      </c>
      <c r="B144" s="16" t="s">
        <v>10</v>
      </c>
      <c r="C144" s="10" t="s">
        <v>4</v>
      </c>
      <c r="D144" s="71">
        <v>2</v>
      </c>
      <c r="E144" s="91" t="s">
        <v>35</v>
      </c>
      <c r="F144" s="37">
        <v>3</v>
      </c>
      <c r="G144" s="23"/>
      <c r="H144" s="23"/>
      <c r="I144" s="92">
        <v>41</v>
      </c>
      <c r="J144" s="10" t="s">
        <v>216</v>
      </c>
      <c r="K144" s="25"/>
      <c r="L144" s="25"/>
      <c r="M144" s="70"/>
      <c r="N144" s="59"/>
      <c r="O144" s="25"/>
      <c r="P144" s="25"/>
      <c r="Q144" s="25"/>
      <c r="R144" s="25"/>
      <c r="S144" s="25"/>
      <c r="T144" s="25"/>
      <c r="U144" s="25"/>
      <c r="V144" s="78"/>
      <c r="W144" s="25"/>
      <c r="X144" s="25"/>
      <c r="Y144" s="25">
        <v>0</v>
      </c>
      <c r="Z144" s="25">
        <v>0</v>
      </c>
      <c r="AA144" s="25">
        <v>0</v>
      </c>
      <c r="AB144" s="25">
        <v>624</v>
      </c>
      <c r="AC144" s="25">
        <v>0</v>
      </c>
      <c r="AD144" s="78">
        <v>0</v>
      </c>
      <c r="AE144" s="78"/>
      <c r="AF144" s="25"/>
      <c r="AG144" s="25"/>
      <c r="AH144" s="25"/>
      <c r="AI144" s="25"/>
      <c r="AJ144" s="25"/>
      <c r="AK144" s="25"/>
      <c r="AL144" s="25"/>
      <c r="AM144" s="172">
        <v>0</v>
      </c>
      <c r="AN144" s="25"/>
      <c r="AO144" s="25"/>
    </row>
    <row r="145" spans="1:41" s="24" customFormat="1" x14ac:dyDescent="0.25">
      <c r="A145" s="97">
        <v>121</v>
      </c>
      <c r="B145" s="16" t="s">
        <v>10</v>
      </c>
      <c r="C145" s="10" t="s">
        <v>4</v>
      </c>
      <c r="D145" s="71">
        <v>2</v>
      </c>
      <c r="E145" s="91" t="s">
        <v>35</v>
      </c>
      <c r="F145" s="37">
        <v>3</v>
      </c>
      <c r="G145" s="23"/>
      <c r="H145" s="23"/>
      <c r="I145" s="92" t="s">
        <v>158</v>
      </c>
      <c r="J145" s="10" t="s">
        <v>216</v>
      </c>
      <c r="K145" s="25"/>
      <c r="L145" s="25"/>
      <c r="M145" s="70"/>
      <c r="N145" s="59"/>
      <c r="O145" s="25"/>
      <c r="P145" s="25"/>
      <c r="Q145" s="25"/>
      <c r="R145" s="25"/>
      <c r="S145" s="25"/>
      <c r="T145" s="25"/>
      <c r="U145" s="25"/>
      <c r="V145" s="78"/>
      <c r="W145" s="25"/>
      <c r="X145" s="25"/>
      <c r="Y145" s="25">
        <v>0</v>
      </c>
      <c r="Z145" s="25"/>
      <c r="AA145" s="25"/>
      <c r="AB145" s="25"/>
      <c r="AC145" s="25">
        <v>624</v>
      </c>
      <c r="AD145" s="78">
        <v>0</v>
      </c>
      <c r="AE145" s="78"/>
      <c r="AF145" s="25">
        <v>624</v>
      </c>
      <c r="AG145" s="25"/>
      <c r="AH145" s="25"/>
      <c r="AI145" s="25"/>
      <c r="AJ145" s="25"/>
      <c r="AK145" s="25"/>
      <c r="AL145" s="25"/>
      <c r="AM145" s="172">
        <v>0</v>
      </c>
      <c r="AN145" s="25"/>
      <c r="AO145" s="25"/>
    </row>
    <row r="146" spans="1:41" s="24" customFormat="1" x14ac:dyDescent="0.25">
      <c r="A146" s="97"/>
      <c r="B146" s="16" t="s">
        <v>10</v>
      </c>
      <c r="C146" s="10" t="s">
        <v>4</v>
      </c>
      <c r="D146" s="71">
        <v>2</v>
      </c>
      <c r="E146" s="91" t="s">
        <v>35</v>
      </c>
      <c r="F146" s="37">
        <v>4</v>
      </c>
      <c r="G146" s="23"/>
      <c r="H146" s="23"/>
      <c r="I146" s="92" t="s">
        <v>158</v>
      </c>
      <c r="J146" s="10" t="s">
        <v>196</v>
      </c>
      <c r="K146" s="25"/>
      <c r="L146" s="25"/>
      <c r="M146" s="70"/>
      <c r="N146" s="59"/>
      <c r="O146" s="25"/>
      <c r="P146" s="25"/>
      <c r="Q146" s="25"/>
      <c r="R146" s="25"/>
      <c r="S146" s="25"/>
      <c r="T146" s="25"/>
      <c r="U146" s="25"/>
      <c r="V146" s="78"/>
      <c r="W146" s="25"/>
      <c r="X146" s="25"/>
      <c r="Y146" s="25"/>
      <c r="Z146" s="25"/>
      <c r="AA146" s="25"/>
      <c r="AB146" s="25"/>
      <c r="AC146" s="25"/>
      <c r="AD146" s="78"/>
      <c r="AE146" s="78"/>
      <c r="AF146" s="25"/>
      <c r="AG146" s="25"/>
      <c r="AH146" s="25"/>
      <c r="AI146" s="25">
        <v>0</v>
      </c>
      <c r="AJ146" s="25"/>
      <c r="AK146" s="25">
        <v>8000</v>
      </c>
      <c r="AL146" s="25"/>
      <c r="AM146" s="172">
        <v>0</v>
      </c>
      <c r="AN146" s="25"/>
      <c r="AO146" s="25"/>
    </row>
    <row r="147" spans="1:41" x14ac:dyDescent="0.25">
      <c r="A147" s="97">
        <v>122</v>
      </c>
      <c r="B147" s="16" t="s">
        <v>10</v>
      </c>
      <c r="C147" s="71">
        <v>2</v>
      </c>
      <c r="D147" s="71">
        <v>2</v>
      </c>
      <c r="E147" s="91" t="s">
        <v>5</v>
      </c>
      <c r="F147" s="9">
        <v>6</v>
      </c>
      <c r="G147" s="10"/>
      <c r="H147" s="10"/>
      <c r="I147" s="73">
        <v>1351</v>
      </c>
      <c r="J147" s="10" t="s">
        <v>214</v>
      </c>
      <c r="K147" s="17">
        <v>4921</v>
      </c>
      <c r="L147" s="17">
        <v>4921</v>
      </c>
      <c r="M147" s="18">
        <v>4920.71</v>
      </c>
      <c r="N147" s="59">
        <f t="shared" ref="N147:N164" si="26">M147/L147</f>
        <v>0.99994106888843737</v>
      </c>
      <c r="O147" s="17"/>
      <c r="P147" s="17"/>
      <c r="Q147" s="17"/>
      <c r="R147" s="17">
        <v>83494</v>
      </c>
      <c r="S147" s="17"/>
      <c r="T147" s="17">
        <v>73938</v>
      </c>
      <c r="U147" s="17">
        <v>73938</v>
      </c>
      <c r="V147" s="75">
        <v>73930</v>
      </c>
      <c r="W147" s="17"/>
      <c r="X147" s="17"/>
      <c r="Y147" s="17">
        <v>0</v>
      </c>
      <c r="Z147" s="17">
        <v>0</v>
      </c>
      <c r="AA147" s="17">
        <v>0</v>
      </c>
      <c r="AB147" s="17">
        <v>0</v>
      </c>
      <c r="AC147" s="17">
        <v>0</v>
      </c>
      <c r="AD147" s="75">
        <v>0</v>
      </c>
      <c r="AE147" s="75"/>
      <c r="AF147" s="17"/>
      <c r="AG147" s="17"/>
      <c r="AH147" s="17"/>
      <c r="AI147" s="17"/>
      <c r="AJ147" s="17"/>
      <c r="AK147" s="17"/>
      <c r="AL147" s="17"/>
      <c r="AM147" s="172">
        <v>0</v>
      </c>
      <c r="AN147" s="17"/>
      <c r="AO147" s="17"/>
    </row>
    <row r="148" spans="1:41" x14ac:dyDescent="0.25">
      <c r="A148" s="142">
        <v>123</v>
      </c>
      <c r="B148" s="26" t="s">
        <v>10</v>
      </c>
      <c r="C148" s="27"/>
      <c r="D148" s="27"/>
      <c r="E148" s="27"/>
      <c r="F148" s="27"/>
      <c r="G148" s="27"/>
      <c r="H148" s="27"/>
      <c r="I148" s="27"/>
      <c r="J148" s="27" t="s">
        <v>91</v>
      </c>
      <c r="K148" s="28">
        <f>SUM(K147:K147)</f>
        <v>4921</v>
      </c>
      <c r="L148" s="28">
        <f>SUM(L147:L147)</f>
        <v>4921</v>
      </c>
      <c r="M148" s="61">
        <f>SUM(M147:M147)</f>
        <v>4920.71</v>
      </c>
      <c r="N148" s="67">
        <f t="shared" si="26"/>
        <v>0.99994106888843737</v>
      </c>
      <c r="O148" s="28">
        <f>SUM(O147:O147)</f>
        <v>0</v>
      </c>
      <c r="P148" s="28">
        <f>SUM(P131:P147)</f>
        <v>5000</v>
      </c>
      <c r="Q148" s="28">
        <f>SUM(Q130:Q147)</f>
        <v>4920.71</v>
      </c>
      <c r="R148" s="28">
        <f>SUM(R131:R147)</f>
        <v>114680</v>
      </c>
      <c r="S148" s="28">
        <f>SUM(S130:S147)</f>
        <v>21657</v>
      </c>
      <c r="T148" s="28">
        <f>SUM(T131:T147)</f>
        <v>97747</v>
      </c>
      <c r="U148" s="28">
        <f>SUM(U130:U147)</f>
        <v>82637</v>
      </c>
      <c r="V148" s="77">
        <f>SUM(V131:V147)</f>
        <v>212630</v>
      </c>
      <c r="W148" s="28">
        <f>SUM(W131:W147)</f>
        <v>283177.84999999998</v>
      </c>
      <c r="X148" s="28">
        <f t="shared" ref="X148:AO148" si="27">SUM(X130:X147)</f>
        <v>273875</v>
      </c>
      <c r="Y148" s="28">
        <f t="shared" si="27"/>
        <v>59062</v>
      </c>
      <c r="Z148" s="28">
        <f t="shared" si="27"/>
        <v>59262</v>
      </c>
      <c r="AA148" s="28">
        <f t="shared" si="27"/>
        <v>63262</v>
      </c>
      <c r="AB148" s="28">
        <f t="shared" si="27"/>
        <v>110136</v>
      </c>
      <c r="AC148" s="28">
        <f t="shared" si="27"/>
        <v>97980</v>
      </c>
      <c r="AD148" s="77">
        <f t="shared" si="27"/>
        <v>12156</v>
      </c>
      <c r="AE148" s="77">
        <f t="shared" si="27"/>
        <v>-608</v>
      </c>
      <c r="AF148" s="28">
        <f t="shared" si="27"/>
        <v>92010</v>
      </c>
      <c r="AG148" s="28">
        <f t="shared" si="27"/>
        <v>11548</v>
      </c>
      <c r="AH148" s="28">
        <f t="shared" si="27"/>
        <v>11548.2</v>
      </c>
      <c r="AI148" s="28">
        <f t="shared" si="27"/>
        <v>0</v>
      </c>
      <c r="AJ148" s="28">
        <f t="shared" si="27"/>
        <v>0</v>
      </c>
      <c r="AK148" s="28">
        <f t="shared" si="27"/>
        <v>8000</v>
      </c>
      <c r="AL148" s="28">
        <f t="shared" si="27"/>
        <v>0</v>
      </c>
      <c r="AM148" s="28">
        <f t="shared" si="27"/>
        <v>0</v>
      </c>
      <c r="AN148" s="28">
        <f t="shared" si="27"/>
        <v>0</v>
      </c>
      <c r="AO148" s="28">
        <f t="shared" si="27"/>
        <v>0</v>
      </c>
    </row>
    <row r="149" spans="1:41" ht="15" customHeight="1" x14ac:dyDescent="0.25">
      <c r="A149" s="100">
        <v>124</v>
      </c>
      <c r="B149" s="20" t="s">
        <v>10</v>
      </c>
      <c r="C149" s="21"/>
      <c r="D149" s="20"/>
      <c r="E149" s="21"/>
      <c r="F149" s="21"/>
      <c r="G149" s="21"/>
      <c r="H149" s="21"/>
      <c r="I149" s="21"/>
      <c r="J149" s="3" t="s">
        <v>72</v>
      </c>
      <c r="K149" s="22">
        <f>K129+K148</f>
        <v>13591</v>
      </c>
      <c r="L149" s="22">
        <f>L129+L148</f>
        <v>13591</v>
      </c>
      <c r="M149" s="60">
        <f>M129+M148</f>
        <v>12565.61</v>
      </c>
      <c r="N149" s="66">
        <f t="shared" si="26"/>
        <v>0.92455374880435581</v>
      </c>
      <c r="O149" s="22">
        <f t="shared" ref="O149:AO149" si="28">O129+O148</f>
        <v>0</v>
      </c>
      <c r="P149" s="22">
        <f t="shared" si="28"/>
        <v>28182.27</v>
      </c>
      <c r="Q149" s="22">
        <f t="shared" si="28"/>
        <v>18258.989999999998</v>
      </c>
      <c r="R149" s="22">
        <f t="shared" si="28"/>
        <v>125484</v>
      </c>
      <c r="S149" s="22">
        <f t="shared" si="28"/>
        <v>43842.31</v>
      </c>
      <c r="T149" s="22">
        <f t="shared" si="28"/>
        <v>110474</v>
      </c>
      <c r="U149" s="22">
        <f t="shared" si="28"/>
        <v>112005</v>
      </c>
      <c r="V149" s="76">
        <f t="shared" si="28"/>
        <v>240230</v>
      </c>
      <c r="W149" s="22">
        <f t="shared" si="28"/>
        <v>290249.84999999998</v>
      </c>
      <c r="X149" s="22">
        <f t="shared" si="28"/>
        <v>286419</v>
      </c>
      <c r="Y149" s="22">
        <f t="shared" si="28"/>
        <v>66677</v>
      </c>
      <c r="Z149" s="22">
        <f t="shared" si="28"/>
        <v>67277.290000000008</v>
      </c>
      <c r="AA149" s="22">
        <f t="shared" si="28"/>
        <v>72573</v>
      </c>
      <c r="AB149" s="22">
        <f t="shared" si="28"/>
        <v>219591</v>
      </c>
      <c r="AC149" s="22">
        <f t="shared" si="28"/>
        <v>207544</v>
      </c>
      <c r="AD149" s="76">
        <f t="shared" si="28"/>
        <v>22188</v>
      </c>
      <c r="AE149" s="76">
        <f t="shared" si="28"/>
        <v>-1440</v>
      </c>
      <c r="AF149" s="22">
        <f t="shared" si="28"/>
        <v>201572.56</v>
      </c>
      <c r="AG149" s="22">
        <f t="shared" si="28"/>
        <v>20748</v>
      </c>
      <c r="AH149" s="22">
        <f t="shared" si="28"/>
        <v>21941.989999999998</v>
      </c>
      <c r="AI149" s="22">
        <f t="shared" si="28"/>
        <v>8041</v>
      </c>
      <c r="AJ149" s="22">
        <f t="shared" si="28"/>
        <v>8041</v>
      </c>
      <c r="AK149" s="22">
        <f t="shared" si="28"/>
        <v>50065.1</v>
      </c>
      <c r="AL149" s="22">
        <f t="shared" si="28"/>
        <v>39338.740000000005</v>
      </c>
      <c r="AM149" s="22">
        <f t="shared" si="28"/>
        <v>8542</v>
      </c>
      <c r="AN149" s="22">
        <f t="shared" si="28"/>
        <v>8542</v>
      </c>
      <c r="AO149" s="22">
        <f t="shared" si="28"/>
        <v>8542</v>
      </c>
    </row>
    <row r="150" spans="1:41" hidden="1" x14ac:dyDescent="0.25">
      <c r="A150" s="97">
        <v>125</v>
      </c>
      <c r="B150" s="16" t="s">
        <v>24</v>
      </c>
      <c r="C150" s="10" t="s">
        <v>25</v>
      </c>
      <c r="D150" s="10" t="s">
        <v>10</v>
      </c>
      <c r="E150" s="10"/>
      <c r="F150" s="10"/>
      <c r="G150" s="10"/>
      <c r="H150" s="10"/>
      <c r="I150" s="10" t="s">
        <v>50</v>
      </c>
      <c r="J150" s="10" t="s">
        <v>51</v>
      </c>
      <c r="K150" s="17">
        <v>0</v>
      </c>
      <c r="L150" s="17"/>
      <c r="M150" s="18">
        <v>39832.699999999997</v>
      </c>
      <c r="N150" s="59" t="e">
        <f t="shared" si="26"/>
        <v>#DIV/0!</v>
      </c>
      <c r="O150" s="17">
        <v>0</v>
      </c>
      <c r="P150" s="17">
        <v>39832.699999999997</v>
      </c>
      <c r="Q150" s="17"/>
      <c r="R150" s="17"/>
      <c r="S150" s="17"/>
      <c r="T150" s="17"/>
      <c r="U150" s="17"/>
      <c r="V150" s="75">
        <v>0</v>
      </c>
      <c r="W150" s="17"/>
      <c r="X150" s="17"/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75">
        <v>0</v>
      </c>
      <c r="AE150" s="75"/>
      <c r="AF150" s="17">
        <v>0</v>
      </c>
      <c r="AG150" s="17"/>
      <c r="AH150" s="75"/>
      <c r="AI150" s="17"/>
      <c r="AJ150" s="17">
        <v>0</v>
      </c>
      <c r="AK150" s="17"/>
      <c r="AL150" s="17"/>
      <c r="AM150" s="17">
        <v>0</v>
      </c>
      <c r="AN150" s="17">
        <v>0</v>
      </c>
      <c r="AO150" s="17">
        <v>0</v>
      </c>
    </row>
    <row r="151" spans="1:41" hidden="1" x14ac:dyDescent="0.25">
      <c r="A151" s="97">
        <v>126</v>
      </c>
      <c r="B151" s="16" t="s">
        <v>24</v>
      </c>
      <c r="C151" s="10" t="s">
        <v>25</v>
      </c>
      <c r="D151" s="10" t="s">
        <v>10</v>
      </c>
      <c r="E151" s="10"/>
      <c r="F151" s="10"/>
      <c r="G151" s="10"/>
      <c r="H151" s="10"/>
      <c r="I151" s="10" t="s">
        <v>50</v>
      </c>
      <c r="J151" s="10" t="s">
        <v>52</v>
      </c>
      <c r="K151" s="17">
        <v>1024</v>
      </c>
      <c r="L151" s="17">
        <v>1024</v>
      </c>
      <c r="M151" s="18">
        <v>1023.91</v>
      </c>
      <c r="N151" s="59">
        <f>M151/L151</f>
        <v>0.99991210937499997</v>
      </c>
      <c r="O151" s="17"/>
      <c r="P151" s="17">
        <v>7743.83</v>
      </c>
      <c r="Q151" s="17"/>
      <c r="R151" s="17"/>
      <c r="S151" s="17"/>
      <c r="T151" s="17"/>
      <c r="U151" s="17"/>
      <c r="V151" s="75">
        <v>0</v>
      </c>
      <c r="W151" s="17"/>
      <c r="X151" s="17"/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75">
        <v>0</v>
      </c>
      <c r="AE151" s="75"/>
      <c r="AF151" s="17">
        <v>0</v>
      </c>
      <c r="AG151" s="17"/>
      <c r="AH151" s="75"/>
      <c r="AI151" s="17"/>
      <c r="AJ151" s="17">
        <v>0</v>
      </c>
      <c r="AK151" s="17"/>
      <c r="AL151" s="17"/>
      <c r="AM151" s="17">
        <v>0</v>
      </c>
      <c r="AN151" s="17">
        <v>0</v>
      </c>
      <c r="AO151" s="17">
        <v>0</v>
      </c>
    </row>
    <row r="152" spans="1:41" ht="15" customHeight="1" x14ac:dyDescent="0.25">
      <c r="A152" s="97">
        <v>127</v>
      </c>
      <c r="B152" s="16" t="s">
        <v>24</v>
      </c>
      <c r="C152" s="10" t="s">
        <v>25</v>
      </c>
      <c r="D152" s="10" t="s">
        <v>10</v>
      </c>
      <c r="E152" s="10"/>
      <c r="F152" s="10"/>
      <c r="G152" s="10"/>
      <c r="H152" s="10"/>
      <c r="I152" s="71" t="s">
        <v>161</v>
      </c>
      <c r="J152" s="10" t="s">
        <v>162</v>
      </c>
      <c r="K152" s="17"/>
      <c r="L152" s="17"/>
      <c r="M152" s="18"/>
      <c r="N152" s="59"/>
      <c r="O152" s="17"/>
      <c r="P152" s="17"/>
      <c r="Q152" s="17"/>
      <c r="R152" s="17"/>
      <c r="S152" s="17"/>
      <c r="T152" s="17"/>
      <c r="U152" s="17"/>
      <c r="V152" s="75"/>
      <c r="W152" s="17"/>
      <c r="X152" s="17"/>
      <c r="Y152" s="17"/>
      <c r="Z152" s="17"/>
      <c r="AA152" s="17"/>
      <c r="AB152" s="17"/>
      <c r="AC152" s="17"/>
      <c r="AD152" s="75"/>
      <c r="AE152" s="75"/>
      <c r="AF152" s="17"/>
      <c r="AG152" s="17"/>
      <c r="AH152" s="110">
        <v>99374.8</v>
      </c>
      <c r="AI152" s="110"/>
      <c r="AJ152" s="17"/>
      <c r="AK152" s="110"/>
      <c r="AL152" s="110"/>
      <c r="AM152" s="172">
        <v>0</v>
      </c>
      <c r="AN152" s="17"/>
      <c r="AO152" s="17"/>
    </row>
    <row r="153" spans="1:41" hidden="1" x14ac:dyDescent="0.25">
      <c r="A153" s="97">
        <v>128</v>
      </c>
      <c r="B153" s="16" t="s">
        <v>24</v>
      </c>
      <c r="C153" s="10" t="s">
        <v>25</v>
      </c>
      <c r="D153" s="10" t="s">
        <v>10</v>
      </c>
      <c r="E153" s="10"/>
      <c r="F153" s="10"/>
      <c r="G153" s="10"/>
      <c r="H153" s="10"/>
      <c r="I153" s="71">
        <v>132</v>
      </c>
      <c r="J153" s="10" t="s">
        <v>81</v>
      </c>
      <c r="K153" s="17">
        <v>1024</v>
      </c>
      <c r="L153" s="17">
        <v>1024</v>
      </c>
      <c r="M153" s="18">
        <v>1023.91</v>
      </c>
      <c r="N153" s="59">
        <f t="shared" si="26"/>
        <v>0.99991210937499997</v>
      </c>
      <c r="O153" s="17"/>
      <c r="P153" s="17">
        <v>0</v>
      </c>
      <c r="Q153" s="17">
        <v>1023.91</v>
      </c>
      <c r="R153" s="17">
        <v>0</v>
      </c>
      <c r="S153" s="17"/>
      <c r="T153" s="17"/>
      <c r="U153" s="17"/>
      <c r="V153" s="75">
        <v>0</v>
      </c>
      <c r="W153" s="17"/>
      <c r="X153" s="17"/>
      <c r="Y153" s="17">
        <v>0</v>
      </c>
      <c r="Z153" s="17">
        <v>0</v>
      </c>
      <c r="AA153" s="17">
        <v>0</v>
      </c>
      <c r="AB153" s="17">
        <v>0</v>
      </c>
      <c r="AC153" s="17">
        <v>0</v>
      </c>
      <c r="AD153" s="75">
        <v>0</v>
      </c>
      <c r="AE153" s="75"/>
      <c r="AF153" s="17"/>
      <c r="AG153" s="17"/>
      <c r="AH153" s="17"/>
      <c r="AI153" s="17"/>
      <c r="AJ153" s="17"/>
      <c r="AK153" s="17"/>
      <c r="AL153" s="17"/>
      <c r="AM153" s="172"/>
      <c r="AN153" s="17"/>
      <c r="AO153" s="17"/>
    </row>
    <row r="154" spans="1:41" x14ac:dyDescent="0.25">
      <c r="A154" s="97">
        <v>129</v>
      </c>
      <c r="B154" s="16" t="s">
        <v>24</v>
      </c>
      <c r="C154" s="10" t="s">
        <v>25</v>
      </c>
      <c r="D154" s="16" t="s">
        <v>10</v>
      </c>
      <c r="E154" s="10"/>
      <c r="F154" s="9">
        <v>1</v>
      </c>
      <c r="G154" s="10"/>
      <c r="H154" s="10"/>
      <c r="I154" s="189">
        <v>71</v>
      </c>
      <c r="J154" s="16" t="s">
        <v>180</v>
      </c>
      <c r="K154" s="17"/>
      <c r="L154" s="17"/>
      <c r="M154" s="18"/>
      <c r="N154" s="59"/>
      <c r="O154" s="17"/>
      <c r="P154" s="17"/>
      <c r="Q154" s="17"/>
      <c r="R154" s="17"/>
      <c r="S154" s="17"/>
      <c r="T154" s="17"/>
      <c r="U154" s="17"/>
      <c r="V154" s="75"/>
      <c r="W154" s="17"/>
      <c r="X154" s="17"/>
      <c r="Y154" s="17"/>
      <c r="Z154" s="17"/>
      <c r="AA154" s="17"/>
      <c r="AB154" s="17"/>
      <c r="AC154" s="17"/>
      <c r="AD154" s="75"/>
      <c r="AE154" s="75"/>
      <c r="AF154" s="17"/>
      <c r="AG154" s="17"/>
      <c r="AH154" s="17">
        <v>134.5</v>
      </c>
      <c r="AI154" s="17"/>
      <c r="AJ154" s="17"/>
      <c r="AK154" s="17"/>
      <c r="AL154" s="17"/>
      <c r="AM154" s="172">
        <v>0</v>
      </c>
      <c r="AN154" s="17"/>
      <c r="AO154" s="17"/>
    </row>
    <row r="155" spans="1:41" x14ac:dyDescent="0.25">
      <c r="A155" s="97">
        <v>130</v>
      </c>
      <c r="B155" s="16" t="s">
        <v>24</v>
      </c>
      <c r="C155" s="16" t="s">
        <v>25</v>
      </c>
      <c r="D155" s="10" t="s">
        <v>10</v>
      </c>
      <c r="E155" s="10"/>
      <c r="F155" s="9">
        <v>2</v>
      </c>
      <c r="G155" s="10"/>
      <c r="H155" s="10"/>
      <c r="I155" s="189">
        <v>71</v>
      </c>
      <c r="J155" s="40" t="s">
        <v>181</v>
      </c>
      <c r="K155" s="41"/>
      <c r="L155" s="41"/>
      <c r="M155" s="43"/>
      <c r="N155" s="59"/>
      <c r="O155" s="41"/>
      <c r="P155" s="41"/>
      <c r="Q155" s="41"/>
      <c r="R155" s="41"/>
      <c r="S155" s="41"/>
      <c r="T155" s="41"/>
      <c r="U155" s="41"/>
      <c r="V155" s="79"/>
      <c r="W155" s="41"/>
      <c r="X155" s="41"/>
      <c r="Y155" s="41"/>
      <c r="Z155" s="41"/>
      <c r="AA155" s="41"/>
      <c r="AB155" s="41"/>
      <c r="AC155" s="41"/>
      <c r="AD155" s="79"/>
      <c r="AE155" s="79"/>
      <c r="AF155" s="41"/>
      <c r="AG155" s="41"/>
      <c r="AH155" s="41">
        <v>1000</v>
      </c>
      <c r="AI155" s="41"/>
      <c r="AJ155" s="41"/>
      <c r="AK155" s="41"/>
      <c r="AL155" s="41"/>
      <c r="AM155" s="173">
        <v>0</v>
      </c>
      <c r="AN155" s="41"/>
      <c r="AO155" s="41"/>
    </row>
    <row r="156" spans="1:41" x14ac:dyDescent="0.25">
      <c r="A156" s="97">
        <v>131</v>
      </c>
      <c r="B156" s="42" t="s">
        <v>24</v>
      </c>
      <c r="C156" s="40" t="s">
        <v>25</v>
      </c>
      <c r="D156" s="40" t="s">
        <v>24</v>
      </c>
      <c r="E156" s="40" t="s">
        <v>5</v>
      </c>
      <c r="F156" s="40"/>
      <c r="G156" s="40"/>
      <c r="H156" s="40"/>
      <c r="I156" s="96" t="s">
        <v>53</v>
      </c>
      <c r="J156" s="40" t="s">
        <v>141</v>
      </c>
      <c r="K156" s="41">
        <v>94400</v>
      </c>
      <c r="L156" s="41">
        <v>94400</v>
      </c>
      <c r="M156" s="43">
        <v>4761.0600000000004</v>
      </c>
      <c r="N156" s="59">
        <f t="shared" si="26"/>
        <v>5.0434957627118651E-2</v>
      </c>
      <c r="O156" s="41">
        <f>L156-26450</f>
        <v>67950</v>
      </c>
      <c r="P156" s="41"/>
      <c r="Q156" s="41">
        <v>15548.67</v>
      </c>
      <c r="R156" s="41">
        <v>111760</v>
      </c>
      <c r="S156" s="41">
        <v>76063.22</v>
      </c>
      <c r="T156" s="41">
        <v>86000</v>
      </c>
      <c r="U156" s="41">
        <v>97800</v>
      </c>
      <c r="V156" s="79">
        <f>100000-6730</f>
        <v>93270</v>
      </c>
      <c r="W156" s="41">
        <v>54000</v>
      </c>
      <c r="X156" s="41">
        <v>97225</v>
      </c>
      <c r="Y156" s="109">
        <v>47420</v>
      </c>
      <c r="Z156" s="109">
        <v>47420</v>
      </c>
      <c r="AA156" s="109">
        <v>80000</v>
      </c>
      <c r="AB156" s="109">
        <v>80000</v>
      </c>
      <c r="AC156" s="109">
        <v>80000</v>
      </c>
      <c r="AD156" s="111">
        <v>10000</v>
      </c>
      <c r="AE156" s="111">
        <v>38452</v>
      </c>
      <c r="AF156" s="109">
        <v>39397.050000000003</v>
      </c>
      <c r="AG156" s="109">
        <v>48452</v>
      </c>
      <c r="AH156" s="109">
        <v>111452</v>
      </c>
      <c r="AI156" s="109">
        <v>0</v>
      </c>
      <c r="AJ156" s="41"/>
      <c r="AK156" s="109">
        <v>85672</v>
      </c>
      <c r="AL156" s="159">
        <v>45328.86</v>
      </c>
      <c r="AM156" s="173">
        <v>0</v>
      </c>
      <c r="AN156" s="41"/>
      <c r="AO156" s="41"/>
    </row>
    <row r="157" spans="1:41" x14ac:dyDescent="0.25">
      <c r="A157" s="97">
        <v>132</v>
      </c>
      <c r="B157" s="42" t="s">
        <v>24</v>
      </c>
      <c r="C157" s="40" t="s">
        <v>25</v>
      </c>
      <c r="D157" s="40" t="s">
        <v>24</v>
      </c>
      <c r="E157" s="140" t="s">
        <v>7</v>
      </c>
      <c r="F157" s="40"/>
      <c r="G157" s="40"/>
      <c r="H157" s="40"/>
      <c r="I157" s="96" t="s">
        <v>53</v>
      </c>
      <c r="J157" s="40" t="s">
        <v>219</v>
      </c>
      <c r="K157" s="41"/>
      <c r="L157" s="41"/>
      <c r="M157" s="43"/>
      <c r="N157" s="59"/>
      <c r="O157" s="41"/>
      <c r="P157" s="41"/>
      <c r="Q157" s="41"/>
      <c r="R157" s="41"/>
      <c r="S157" s="41"/>
      <c r="T157" s="41"/>
      <c r="U157" s="41"/>
      <c r="V157" s="79"/>
      <c r="W157" s="41"/>
      <c r="X157" s="41"/>
      <c r="Y157" s="109"/>
      <c r="Z157" s="109"/>
      <c r="AA157" s="109"/>
      <c r="AB157" s="109"/>
      <c r="AC157" s="109"/>
      <c r="AD157" s="111"/>
      <c r="AE157" s="111"/>
      <c r="AF157" s="109"/>
      <c r="AG157" s="109"/>
      <c r="AH157" s="109">
        <v>23051</v>
      </c>
      <c r="AI157" s="109"/>
      <c r="AJ157" s="41"/>
      <c r="AK157" s="109"/>
      <c r="AL157" s="159"/>
      <c r="AM157" s="173">
        <v>0</v>
      </c>
      <c r="AN157" s="41"/>
      <c r="AO157" s="41"/>
    </row>
    <row r="158" spans="1:41" x14ac:dyDescent="0.25">
      <c r="A158" s="97"/>
      <c r="B158" s="156">
        <v>4</v>
      </c>
      <c r="C158" s="151">
        <v>5</v>
      </c>
      <c r="D158" s="151">
        <v>6</v>
      </c>
      <c r="E158" s="157" t="s">
        <v>7</v>
      </c>
      <c r="F158" s="40"/>
      <c r="G158" s="40"/>
      <c r="H158" s="40"/>
      <c r="I158" s="158">
        <v>71</v>
      </c>
      <c r="J158" s="149" t="s">
        <v>189</v>
      </c>
      <c r="K158" s="41"/>
      <c r="L158" s="41"/>
      <c r="M158" s="43"/>
      <c r="N158" s="59"/>
      <c r="O158" s="41"/>
      <c r="P158" s="41"/>
      <c r="Q158" s="41"/>
      <c r="R158" s="41"/>
      <c r="S158" s="41"/>
      <c r="T158" s="41"/>
      <c r="U158" s="41"/>
      <c r="V158" s="79"/>
      <c r="W158" s="41"/>
      <c r="X158" s="41"/>
      <c r="Y158" s="109"/>
      <c r="Z158" s="109"/>
      <c r="AA158" s="109"/>
      <c r="AB158" s="109"/>
      <c r="AC158" s="109"/>
      <c r="AD158" s="111"/>
      <c r="AE158" s="111"/>
      <c r="AF158" s="109"/>
      <c r="AG158" s="109"/>
      <c r="AH158" s="109"/>
      <c r="AI158" s="109">
        <v>0</v>
      </c>
      <c r="AJ158" s="41"/>
      <c r="AK158" s="109">
        <v>66</v>
      </c>
      <c r="AL158" s="159">
        <v>66</v>
      </c>
      <c r="AM158" s="173">
        <v>0</v>
      </c>
      <c r="AN158" s="41"/>
      <c r="AO158" s="41"/>
    </row>
    <row r="159" spans="1:41" x14ac:dyDescent="0.25">
      <c r="A159" s="97"/>
      <c r="B159" s="156">
        <v>4</v>
      </c>
      <c r="C159" s="151">
        <v>5</v>
      </c>
      <c r="D159" s="151">
        <v>6</v>
      </c>
      <c r="E159" s="157" t="s">
        <v>7</v>
      </c>
      <c r="F159" s="40"/>
      <c r="G159" s="40"/>
      <c r="H159" s="40"/>
      <c r="I159" s="158">
        <v>111</v>
      </c>
      <c r="J159" s="149" t="s">
        <v>189</v>
      </c>
      <c r="K159" s="41"/>
      <c r="L159" s="41"/>
      <c r="M159" s="43"/>
      <c r="N159" s="59"/>
      <c r="O159" s="41"/>
      <c r="P159" s="41"/>
      <c r="Q159" s="41"/>
      <c r="R159" s="41"/>
      <c r="S159" s="41"/>
      <c r="T159" s="41"/>
      <c r="U159" s="41"/>
      <c r="V159" s="79"/>
      <c r="W159" s="41"/>
      <c r="X159" s="41"/>
      <c r="Y159" s="109"/>
      <c r="Z159" s="109"/>
      <c r="AA159" s="109"/>
      <c r="AB159" s="109"/>
      <c r="AC159" s="109"/>
      <c r="AD159" s="111"/>
      <c r="AE159" s="111"/>
      <c r="AF159" s="109"/>
      <c r="AG159" s="109"/>
      <c r="AH159" s="109"/>
      <c r="AI159" s="109">
        <v>0</v>
      </c>
      <c r="AJ159" s="41"/>
      <c r="AK159" s="109"/>
      <c r="AL159" s="159"/>
      <c r="AM159" s="173">
        <v>0</v>
      </c>
      <c r="AN159" s="41"/>
      <c r="AO159" s="41"/>
    </row>
    <row r="160" spans="1:41" x14ac:dyDescent="0.25">
      <c r="A160" s="97"/>
      <c r="B160" s="156">
        <v>4</v>
      </c>
      <c r="C160" s="151">
        <v>5</v>
      </c>
      <c r="D160" s="151">
        <v>6</v>
      </c>
      <c r="E160" s="157" t="s">
        <v>220</v>
      </c>
      <c r="F160" s="40"/>
      <c r="G160" s="40"/>
      <c r="H160" s="40"/>
      <c r="I160" s="158">
        <v>111</v>
      </c>
      <c r="J160" s="10" t="s">
        <v>221</v>
      </c>
      <c r="K160" s="41"/>
      <c r="L160" s="41"/>
      <c r="M160" s="43"/>
      <c r="N160" s="59"/>
      <c r="O160" s="41"/>
      <c r="P160" s="41"/>
      <c r="Q160" s="41"/>
      <c r="R160" s="41"/>
      <c r="S160" s="41"/>
      <c r="T160" s="41"/>
      <c r="U160" s="41"/>
      <c r="V160" s="79"/>
      <c r="W160" s="41"/>
      <c r="X160" s="41"/>
      <c r="Y160" s="109"/>
      <c r="Z160" s="109"/>
      <c r="AA160" s="109"/>
      <c r="AB160" s="109"/>
      <c r="AC160" s="109"/>
      <c r="AD160" s="111"/>
      <c r="AE160" s="111"/>
      <c r="AF160" s="109"/>
      <c r="AG160" s="109"/>
      <c r="AH160" s="109"/>
      <c r="AI160" s="109"/>
      <c r="AJ160" s="41"/>
      <c r="AK160" s="109"/>
      <c r="AL160" s="159"/>
      <c r="AM160" s="173">
        <v>0</v>
      </c>
      <c r="AN160" s="41"/>
      <c r="AO160" s="41"/>
    </row>
    <row r="161" spans="1:41" x14ac:dyDescent="0.25">
      <c r="A161" s="100">
        <v>133</v>
      </c>
      <c r="B161" s="20" t="s">
        <v>24</v>
      </c>
      <c r="C161" s="21" t="s">
        <v>25</v>
      </c>
      <c r="D161" s="21"/>
      <c r="E161" s="21"/>
      <c r="F161" s="21"/>
      <c r="G161" s="21"/>
      <c r="H161" s="21"/>
      <c r="I161" s="21"/>
      <c r="J161" s="21" t="s">
        <v>73</v>
      </c>
      <c r="K161" s="22">
        <f>SUM(K153:K156)</f>
        <v>95424</v>
      </c>
      <c r="L161" s="22">
        <f>SUM(L153:L156)</f>
        <v>95424</v>
      </c>
      <c r="M161" s="60">
        <f>SUM(M153:M156)</f>
        <v>5784.97</v>
      </c>
      <c r="N161" s="66">
        <f t="shared" si="26"/>
        <v>6.0623847250167673E-2</v>
      </c>
      <c r="O161" s="22">
        <f t="shared" ref="O161:Y161" si="29">SUM(O150:O156)</f>
        <v>67950</v>
      </c>
      <c r="P161" s="22">
        <f t="shared" si="29"/>
        <v>47576.53</v>
      </c>
      <c r="Q161" s="22">
        <f>SUM(Q150:Q156)</f>
        <v>16572.580000000002</v>
      </c>
      <c r="R161" s="22">
        <f t="shared" si="29"/>
        <v>111760</v>
      </c>
      <c r="S161" s="22">
        <f t="shared" si="29"/>
        <v>76063.22</v>
      </c>
      <c r="T161" s="22">
        <f t="shared" si="29"/>
        <v>86000</v>
      </c>
      <c r="U161" s="22">
        <f t="shared" si="29"/>
        <v>97800</v>
      </c>
      <c r="V161" s="76">
        <f t="shared" si="29"/>
        <v>93270</v>
      </c>
      <c r="W161" s="22">
        <f>SUM(W150:W156)</f>
        <v>54000</v>
      </c>
      <c r="X161" s="22">
        <f>SUM(X152:X158)</f>
        <v>97225</v>
      </c>
      <c r="Y161" s="22">
        <f t="shared" si="29"/>
        <v>47420</v>
      </c>
      <c r="Z161" s="22">
        <f t="shared" ref="Z161:AE161" si="30">SUM(Z150:Z156)</f>
        <v>47420</v>
      </c>
      <c r="AA161" s="22">
        <f t="shared" si="30"/>
        <v>80000</v>
      </c>
      <c r="AB161" s="22">
        <f t="shared" si="30"/>
        <v>80000</v>
      </c>
      <c r="AC161" s="22">
        <f t="shared" si="30"/>
        <v>80000</v>
      </c>
      <c r="AD161" s="76">
        <f t="shared" si="30"/>
        <v>10000</v>
      </c>
      <c r="AE161" s="76">
        <f t="shared" si="30"/>
        <v>38452</v>
      </c>
      <c r="AF161" s="22">
        <f>SUM(AF152:AF158)</f>
        <v>39397.050000000003</v>
      </c>
      <c r="AG161" s="22">
        <f>SUM(AG150:AG157)</f>
        <v>48452</v>
      </c>
      <c r="AH161" s="22">
        <f>SUM(AH152:AH158)</f>
        <v>235012.3</v>
      </c>
      <c r="AI161" s="22">
        <f>SUM(AI152:AI158)</f>
        <v>0</v>
      </c>
      <c r="AJ161" s="22">
        <f>SUM(AJ150:AJ157)</f>
        <v>0</v>
      </c>
      <c r="AK161" s="22">
        <f>SUM(AK152:AK160)</f>
        <v>85738</v>
      </c>
      <c r="AL161" s="22">
        <f>AL156+AL158</f>
        <v>45394.86</v>
      </c>
      <c r="AM161" s="22">
        <v>0</v>
      </c>
      <c r="AN161" s="22">
        <f>SUM(AN152:AN158)</f>
        <v>0</v>
      </c>
      <c r="AO161" s="22">
        <f>SUM(AO150:AO157)</f>
        <v>0</v>
      </c>
    </row>
    <row r="162" spans="1:41" x14ac:dyDescent="0.25">
      <c r="A162" s="97">
        <v>134</v>
      </c>
      <c r="B162" s="16" t="s">
        <v>25</v>
      </c>
      <c r="C162" s="10" t="s">
        <v>1</v>
      </c>
      <c r="D162" s="10" t="s">
        <v>10</v>
      </c>
      <c r="E162" s="10" t="s">
        <v>7</v>
      </c>
      <c r="F162" s="10"/>
      <c r="G162" s="10"/>
      <c r="H162" s="10"/>
      <c r="I162" s="10" t="s">
        <v>41</v>
      </c>
      <c r="J162" s="10" t="s">
        <v>54</v>
      </c>
      <c r="K162" s="17">
        <v>0</v>
      </c>
      <c r="L162" s="17"/>
      <c r="M162" s="18"/>
      <c r="N162" s="59" t="e">
        <f>M162/L162</f>
        <v>#DIV/0!</v>
      </c>
      <c r="O162" s="17">
        <v>0</v>
      </c>
      <c r="P162" s="17">
        <v>1860</v>
      </c>
      <c r="Q162" s="17"/>
      <c r="R162" s="17">
        <v>0</v>
      </c>
      <c r="S162" s="17"/>
      <c r="T162" s="17"/>
      <c r="U162" s="17"/>
      <c r="V162" s="75">
        <v>0</v>
      </c>
      <c r="W162" s="17"/>
      <c r="X162" s="17"/>
      <c r="Y162" s="110">
        <v>0</v>
      </c>
      <c r="Z162" s="110">
        <v>0</v>
      </c>
      <c r="AA162" s="110">
        <v>0</v>
      </c>
      <c r="AB162" s="110">
        <v>0</v>
      </c>
      <c r="AC162" s="110">
        <v>0</v>
      </c>
      <c r="AD162" s="75">
        <v>0</v>
      </c>
      <c r="AE162" s="75"/>
      <c r="AF162" s="110"/>
      <c r="AG162" s="110"/>
      <c r="AH162" s="17"/>
      <c r="AI162" s="17"/>
      <c r="AJ162" s="17"/>
      <c r="AK162" s="17"/>
      <c r="AL162" s="17"/>
      <c r="AM162" s="173">
        <v>0</v>
      </c>
      <c r="AN162" s="17"/>
      <c r="AO162" s="17"/>
    </row>
    <row r="163" spans="1:41" x14ac:dyDescent="0.25">
      <c r="A163" s="97">
        <v>135</v>
      </c>
      <c r="B163" s="16" t="s">
        <v>25</v>
      </c>
      <c r="C163" s="10" t="s">
        <v>1</v>
      </c>
      <c r="D163" s="10" t="s">
        <v>10</v>
      </c>
      <c r="E163" s="10" t="s">
        <v>7</v>
      </c>
      <c r="F163" s="9">
        <v>6</v>
      </c>
      <c r="G163" s="10"/>
      <c r="H163" s="10"/>
      <c r="I163" s="10" t="s">
        <v>41</v>
      </c>
      <c r="J163" s="10" t="s">
        <v>222</v>
      </c>
      <c r="K163" s="17">
        <v>0</v>
      </c>
      <c r="L163" s="17"/>
      <c r="M163" s="18"/>
      <c r="N163" s="59" t="e">
        <f t="shared" si="26"/>
        <v>#DIV/0!</v>
      </c>
      <c r="O163" s="17">
        <v>0</v>
      </c>
      <c r="P163" s="17">
        <v>0</v>
      </c>
      <c r="Q163" s="17"/>
      <c r="R163" s="17">
        <v>0</v>
      </c>
      <c r="S163" s="17">
        <v>86764.55</v>
      </c>
      <c r="T163" s="17"/>
      <c r="U163" s="17"/>
      <c r="V163" s="75">
        <v>0</v>
      </c>
      <c r="W163" s="17"/>
      <c r="X163" s="17"/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75">
        <v>0</v>
      </c>
      <c r="AE163" s="75"/>
      <c r="AF163" s="17"/>
      <c r="AG163" s="17"/>
      <c r="AH163" s="17"/>
      <c r="AI163" s="17"/>
      <c r="AJ163" s="17"/>
      <c r="AK163" s="17"/>
      <c r="AL163" s="17"/>
      <c r="AM163" s="172">
        <v>0</v>
      </c>
      <c r="AN163" s="17"/>
      <c r="AO163" s="17"/>
    </row>
    <row r="164" spans="1:41" x14ac:dyDescent="0.25">
      <c r="A164" s="105">
        <v>136</v>
      </c>
      <c r="B164" s="29"/>
      <c r="C164" s="30"/>
      <c r="D164" s="30"/>
      <c r="E164" s="30"/>
      <c r="F164" s="30"/>
      <c r="G164" s="30"/>
      <c r="H164" s="30"/>
      <c r="I164" s="30"/>
      <c r="J164" s="4" t="s">
        <v>74</v>
      </c>
      <c r="K164" s="31">
        <f>SUM(K161:K163)</f>
        <v>95424</v>
      </c>
      <c r="L164" s="31">
        <f>SUM(L161:L163)</f>
        <v>95424</v>
      </c>
      <c r="M164" s="32">
        <f>SUM(M161:M163)</f>
        <v>5784.97</v>
      </c>
      <c r="N164" s="65">
        <f t="shared" si="26"/>
        <v>6.0623847250167673E-2</v>
      </c>
      <c r="O164" s="31">
        <f t="shared" ref="O164:Z164" si="31">SUM(O161:O163)</f>
        <v>67950</v>
      </c>
      <c r="P164" s="31">
        <f t="shared" si="31"/>
        <v>49436.53</v>
      </c>
      <c r="Q164" s="31">
        <f>SUM(Q161:Q163)</f>
        <v>16572.580000000002</v>
      </c>
      <c r="R164" s="31">
        <f t="shared" si="31"/>
        <v>111760</v>
      </c>
      <c r="S164" s="31">
        <f t="shared" si="31"/>
        <v>162827.77000000002</v>
      </c>
      <c r="T164" s="31">
        <f t="shared" si="31"/>
        <v>86000</v>
      </c>
      <c r="U164" s="31">
        <f t="shared" si="31"/>
        <v>97800</v>
      </c>
      <c r="V164" s="80">
        <f t="shared" si="31"/>
        <v>93270</v>
      </c>
      <c r="W164" s="31">
        <f>SUM(W161:W163)</f>
        <v>54000</v>
      </c>
      <c r="X164" s="31">
        <f t="shared" si="31"/>
        <v>97225</v>
      </c>
      <c r="Y164" s="31">
        <f t="shared" si="31"/>
        <v>47420</v>
      </c>
      <c r="Z164" s="31">
        <f t="shared" si="31"/>
        <v>47420</v>
      </c>
      <c r="AA164" s="31">
        <f t="shared" ref="AA164:AK164" si="32">SUM(AA161:AA163)</f>
        <v>80000</v>
      </c>
      <c r="AB164" s="31">
        <f t="shared" si="32"/>
        <v>80000</v>
      </c>
      <c r="AC164" s="31">
        <f t="shared" si="32"/>
        <v>80000</v>
      </c>
      <c r="AD164" s="80">
        <f t="shared" si="32"/>
        <v>10000</v>
      </c>
      <c r="AE164" s="80">
        <f t="shared" si="32"/>
        <v>38452</v>
      </c>
      <c r="AF164" s="31">
        <f t="shared" si="32"/>
        <v>39397.050000000003</v>
      </c>
      <c r="AG164" s="31">
        <f t="shared" si="32"/>
        <v>48452</v>
      </c>
      <c r="AH164" s="31">
        <f t="shared" si="32"/>
        <v>235012.3</v>
      </c>
      <c r="AI164" s="31">
        <f t="shared" si="32"/>
        <v>0</v>
      </c>
      <c r="AJ164" s="31">
        <f t="shared" ref="AJ164:AO164" si="33">SUM(AJ161:AJ163)</f>
        <v>0</v>
      </c>
      <c r="AK164" s="31">
        <f t="shared" si="32"/>
        <v>85738</v>
      </c>
      <c r="AL164" s="31">
        <f t="shared" si="33"/>
        <v>45394.86</v>
      </c>
      <c r="AM164" s="31">
        <f t="shared" si="33"/>
        <v>0</v>
      </c>
      <c r="AN164" s="31">
        <f t="shared" si="33"/>
        <v>0</v>
      </c>
      <c r="AO164" s="31">
        <f t="shared" si="33"/>
        <v>0</v>
      </c>
    </row>
    <row r="165" spans="1:41" ht="31.5" customHeight="1" x14ac:dyDescent="0.25">
      <c r="A165" s="106">
        <v>137</v>
      </c>
      <c r="B165" s="57"/>
      <c r="C165" s="58"/>
      <c r="D165" s="58"/>
      <c r="E165" s="58"/>
      <c r="F165" s="58"/>
      <c r="G165" s="58"/>
      <c r="H165" s="58"/>
      <c r="I165" s="58"/>
      <c r="J165" s="55" t="s">
        <v>78</v>
      </c>
      <c r="K165" s="56">
        <f>K14+K87+K149+K164</f>
        <v>593353</v>
      </c>
      <c r="L165" s="56">
        <f>L14+L87+L149+L164</f>
        <v>594678</v>
      </c>
      <c r="M165" s="62">
        <f>M14+M87+M149+M164</f>
        <v>411329.97000000003</v>
      </c>
      <c r="N165" s="64">
        <f>M165/L165</f>
        <v>0.69168519770363124</v>
      </c>
      <c r="O165" s="56">
        <f t="shared" ref="O165:AO165" si="34">O14+O87+O149+O164</f>
        <v>65060</v>
      </c>
      <c r="P165" s="56">
        <f t="shared" si="34"/>
        <v>574243.26</v>
      </c>
      <c r="Q165" s="56">
        <f t="shared" si="34"/>
        <v>560395.73999999987</v>
      </c>
      <c r="R165" s="56">
        <f t="shared" si="34"/>
        <v>766704</v>
      </c>
      <c r="S165" s="56">
        <f t="shared" si="34"/>
        <v>824939.99</v>
      </c>
      <c r="T165" s="56">
        <f t="shared" si="34"/>
        <v>733919</v>
      </c>
      <c r="U165" s="56">
        <f t="shared" si="34"/>
        <v>770941.22</v>
      </c>
      <c r="V165" s="81">
        <f t="shared" si="34"/>
        <v>858985</v>
      </c>
      <c r="W165" s="56">
        <f t="shared" si="34"/>
        <v>897166.85</v>
      </c>
      <c r="X165" s="81">
        <f t="shared" si="34"/>
        <v>984551.20000000007</v>
      </c>
      <c r="Y165" s="81">
        <f t="shared" si="34"/>
        <v>668550</v>
      </c>
      <c r="Z165" s="81">
        <f t="shared" si="34"/>
        <v>686106.8</v>
      </c>
      <c r="AA165" s="81">
        <f t="shared" si="34"/>
        <v>723982.51</v>
      </c>
      <c r="AB165" s="81">
        <f t="shared" si="34"/>
        <v>877700</v>
      </c>
      <c r="AC165" s="81">
        <f t="shared" si="34"/>
        <v>892420</v>
      </c>
      <c r="AD165" s="81">
        <f t="shared" si="34"/>
        <v>615769</v>
      </c>
      <c r="AE165" s="81">
        <f t="shared" si="34"/>
        <v>51647</v>
      </c>
      <c r="AF165" s="81">
        <f t="shared" si="34"/>
        <v>872855.05</v>
      </c>
      <c r="AG165" s="81">
        <f t="shared" si="34"/>
        <v>667416</v>
      </c>
      <c r="AH165" s="81">
        <f t="shared" si="34"/>
        <v>859790.56</v>
      </c>
      <c r="AI165" s="81">
        <f t="shared" si="34"/>
        <v>588417</v>
      </c>
      <c r="AJ165" s="81">
        <f t="shared" si="34"/>
        <v>589417</v>
      </c>
      <c r="AK165" s="81">
        <f t="shared" si="34"/>
        <v>742135.83</v>
      </c>
      <c r="AL165" s="81">
        <f t="shared" si="34"/>
        <v>429292.79</v>
      </c>
      <c r="AM165" s="81">
        <f t="shared" si="34"/>
        <v>642063</v>
      </c>
      <c r="AN165" s="56">
        <f t="shared" si="34"/>
        <v>642063</v>
      </c>
      <c r="AO165" s="56">
        <f t="shared" si="34"/>
        <v>642063</v>
      </c>
    </row>
    <row r="166" spans="1:41" ht="0.75" customHeight="1" x14ac:dyDescent="0.25">
      <c r="O166" s="33">
        <v>579829</v>
      </c>
    </row>
    <row r="167" spans="1:41" ht="22.5" customHeight="1" x14ac:dyDescent="0.25"/>
    <row r="168" spans="1:41" ht="16.5" thickBot="1" x14ac:dyDescent="0.3">
      <c r="B168" s="196" t="s">
        <v>226</v>
      </c>
      <c r="C168" s="196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41" ht="39.75" customHeight="1" thickBot="1" x14ac:dyDescent="0.3">
      <c r="A169" s="135" t="s">
        <v>136</v>
      </c>
      <c r="B169" s="199" t="s">
        <v>56</v>
      </c>
      <c r="C169" s="200"/>
      <c r="D169" s="200"/>
      <c r="E169" s="200"/>
      <c r="F169" s="201"/>
      <c r="G169" s="136"/>
      <c r="H169" s="7" t="s">
        <v>0</v>
      </c>
      <c r="I169" s="137" t="s">
        <v>57</v>
      </c>
      <c r="J169" s="139" t="s">
        <v>58</v>
      </c>
      <c r="K169" s="138" t="s">
        <v>82</v>
      </c>
      <c r="L169" s="15" t="s">
        <v>59</v>
      </c>
      <c r="M169" s="15" t="s">
        <v>83</v>
      </c>
      <c r="N169" s="68" t="s">
        <v>86</v>
      </c>
      <c r="O169" s="14" t="s">
        <v>87</v>
      </c>
      <c r="P169" s="14" t="s">
        <v>94</v>
      </c>
      <c r="Q169" s="14" t="s">
        <v>95</v>
      </c>
      <c r="R169" s="14" t="s">
        <v>99</v>
      </c>
      <c r="S169" s="14" t="s">
        <v>93</v>
      </c>
      <c r="T169" s="14" t="s">
        <v>101</v>
      </c>
      <c r="U169" s="14" t="s">
        <v>100</v>
      </c>
      <c r="V169" s="74" t="s">
        <v>55</v>
      </c>
      <c r="W169" s="152" t="s">
        <v>133</v>
      </c>
      <c r="X169" s="153" t="s">
        <v>184</v>
      </c>
      <c r="Y169" s="138" t="s">
        <v>148</v>
      </c>
      <c r="Z169" s="108" t="s">
        <v>137</v>
      </c>
      <c r="AA169" s="108" t="s">
        <v>139</v>
      </c>
      <c r="AB169" s="108" t="s">
        <v>146</v>
      </c>
      <c r="AC169" s="108" t="s">
        <v>155</v>
      </c>
      <c r="AD169" s="115" t="s">
        <v>159</v>
      </c>
      <c r="AE169" s="115" t="s">
        <v>160</v>
      </c>
      <c r="AF169" s="143" t="s">
        <v>174</v>
      </c>
      <c r="AG169" s="154" t="s">
        <v>182</v>
      </c>
      <c r="AH169" s="155" t="s">
        <v>185</v>
      </c>
      <c r="AI169" s="144" t="s">
        <v>225</v>
      </c>
      <c r="AJ169" s="135" t="s">
        <v>175</v>
      </c>
      <c r="AK169" s="185" t="s">
        <v>227</v>
      </c>
      <c r="AL169" s="144" t="s">
        <v>191</v>
      </c>
      <c r="AM169" s="183" t="s">
        <v>197</v>
      </c>
      <c r="AN169" s="153" t="s">
        <v>176</v>
      </c>
      <c r="AO169" s="143" t="s">
        <v>177</v>
      </c>
    </row>
    <row r="170" spans="1:41" x14ac:dyDescent="0.25">
      <c r="A170" s="134">
        <v>138</v>
      </c>
      <c r="B170" s="38">
        <v>1</v>
      </c>
      <c r="C170" s="39"/>
      <c r="D170" s="39"/>
      <c r="E170" s="39"/>
      <c r="F170" s="39"/>
      <c r="G170" s="133"/>
      <c r="I170" s="39"/>
      <c r="J170" s="40" t="s">
        <v>60</v>
      </c>
      <c r="K170" s="17">
        <f>K14</f>
        <v>461668</v>
      </c>
      <c r="L170" s="17">
        <f>L14</f>
        <v>456243</v>
      </c>
      <c r="M170" s="18">
        <f>M14</f>
        <v>349938.62000000005</v>
      </c>
      <c r="N170" s="59">
        <f t="shared" ref="N170:N177" si="35">M170/L170</f>
        <v>0.76700052384365358</v>
      </c>
      <c r="O170" s="17"/>
      <c r="P170" s="17">
        <f t="shared" ref="P170:AD170" si="36">P14</f>
        <v>457181.99</v>
      </c>
      <c r="Q170" s="17">
        <f t="shared" si="36"/>
        <v>475715.05</v>
      </c>
      <c r="R170" s="17">
        <f t="shared" si="36"/>
        <v>507260</v>
      </c>
      <c r="S170" s="17">
        <f t="shared" si="36"/>
        <v>519865.1</v>
      </c>
      <c r="T170" s="17">
        <f t="shared" si="36"/>
        <v>482439</v>
      </c>
      <c r="U170" s="17">
        <f t="shared" si="36"/>
        <v>493209.10000000003</v>
      </c>
      <c r="V170" s="75">
        <f t="shared" si="36"/>
        <v>498255</v>
      </c>
      <c r="W170" s="17">
        <f t="shared" si="36"/>
        <v>506731</v>
      </c>
      <c r="X170" s="41">
        <f t="shared" si="36"/>
        <v>532648.29</v>
      </c>
      <c r="Y170" s="17">
        <f t="shared" si="36"/>
        <v>514700</v>
      </c>
      <c r="Z170" s="17">
        <f t="shared" si="36"/>
        <v>520700</v>
      </c>
      <c r="AA170" s="17">
        <f t="shared" si="36"/>
        <v>520700</v>
      </c>
      <c r="AB170" s="17">
        <f t="shared" si="36"/>
        <v>523838</v>
      </c>
      <c r="AC170" s="17">
        <f t="shared" si="36"/>
        <v>548595</v>
      </c>
      <c r="AD170" s="75">
        <f t="shared" si="36"/>
        <v>546600</v>
      </c>
      <c r="AE170" s="17"/>
      <c r="AF170" s="41">
        <f t="shared" ref="AF170:AO170" si="37">AF14</f>
        <v>579701.78999999992</v>
      </c>
      <c r="AG170" s="41">
        <f t="shared" si="37"/>
        <v>560985</v>
      </c>
      <c r="AH170" s="41">
        <f t="shared" si="37"/>
        <v>552913.54</v>
      </c>
      <c r="AI170" s="41">
        <f t="shared" si="37"/>
        <v>557499</v>
      </c>
      <c r="AJ170" s="41">
        <f t="shared" si="37"/>
        <v>558499</v>
      </c>
      <c r="AK170" s="41">
        <f t="shared" si="37"/>
        <v>576888</v>
      </c>
      <c r="AL170" s="41">
        <f t="shared" si="37"/>
        <v>325101.44</v>
      </c>
      <c r="AM170" s="163">
        <f t="shared" si="37"/>
        <v>600422</v>
      </c>
      <c r="AN170" s="41">
        <f t="shared" si="37"/>
        <v>600422</v>
      </c>
      <c r="AO170" s="41">
        <f t="shared" si="37"/>
        <v>600422</v>
      </c>
    </row>
    <row r="171" spans="1:41" x14ac:dyDescent="0.25">
      <c r="A171" s="97">
        <v>139</v>
      </c>
      <c r="B171" s="8" t="s">
        <v>4</v>
      </c>
      <c r="C171" s="9" t="s">
        <v>1</v>
      </c>
      <c r="D171" s="9"/>
      <c r="E171" s="9"/>
      <c r="F171" s="9"/>
      <c r="G171" s="13"/>
      <c r="I171" s="9"/>
      <c r="J171" s="10" t="s">
        <v>62</v>
      </c>
      <c r="K171" s="17">
        <f>K22</f>
        <v>8400</v>
      </c>
      <c r="L171" s="17">
        <f>L22</f>
        <v>10900</v>
      </c>
      <c r="M171" s="35">
        <f>M22</f>
        <v>11051.9</v>
      </c>
      <c r="N171" s="59">
        <f t="shared" si="35"/>
        <v>1.0139357798165138</v>
      </c>
      <c r="O171" s="17"/>
      <c r="P171" s="17">
        <f t="shared" ref="P171:AD171" si="38">P22</f>
        <v>11424.85</v>
      </c>
      <c r="Q171" s="17">
        <f t="shared" si="38"/>
        <v>13222.49</v>
      </c>
      <c r="R171" s="17">
        <f t="shared" si="38"/>
        <v>7100</v>
      </c>
      <c r="S171" s="17">
        <f t="shared" si="38"/>
        <v>17607.46</v>
      </c>
      <c r="T171" s="17">
        <f t="shared" si="38"/>
        <v>8730</v>
      </c>
      <c r="U171" s="17">
        <f t="shared" si="38"/>
        <v>10970.119999999999</v>
      </c>
      <c r="V171" s="75">
        <f t="shared" si="38"/>
        <v>10730</v>
      </c>
      <c r="W171" s="17">
        <f t="shared" si="38"/>
        <v>6820</v>
      </c>
      <c r="X171" s="17">
        <f t="shared" si="38"/>
        <v>10353.91</v>
      </c>
      <c r="Y171" s="17">
        <f t="shared" si="38"/>
        <v>8715</v>
      </c>
      <c r="Z171" s="17">
        <f t="shared" si="38"/>
        <v>8715</v>
      </c>
      <c r="AA171" s="17">
        <f t="shared" si="38"/>
        <v>8715</v>
      </c>
      <c r="AB171" s="17">
        <f t="shared" si="38"/>
        <v>8791</v>
      </c>
      <c r="AC171" s="17">
        <f t="shared" si="38"/>
        <v>9446</v>
      </c>
      <c r="AD171" s="75">
        <f t="shared" si="38"/>
        <v>8215</v>
      </c>
      <c r="AE171" s="17"/>
      <c r="AF171" s="17">
        <f t="shared" ref="AF171:AO171" si="39">AF22</f>
        <v>9218.59</v>
      </c>
      <c r="AG171" s="17">
        <f t="shared" si="39"/>
        <v>8215</v>
      </c>
      <c r="AH171" s="17">
        <f t="shared" si="39"/>
        <v>6611.9</v>
      </c>
      <c r="AI171" s="17">
        <f t="shared" si="39"/>
        <v>7115</v>
      </c>
      <c r="AJ171" s="17">
        <f t="shared" si="39"/>
        <v>7115</v>
      </c>
      <c r="AK171" s="17">
        <f t="shared" si="39"/>
        <v>8361.7200000000012</v>
      </c>
      <c r="AL171" s="17">
        <f t="shared" si="39"/>
        <v>3249.67</v>
      </c>
      <c r="AM171" s="164">
        <f t="shared" si="39"/>
        <v>7115</v>
      </c>
      <c r="AN171" s="17">
        <f t="shared" si="39"/>
        <v>7115</v>
      </c>
      <c r="AO171" s="17">
        <f t="shared" si="39"/>
        <v>7115</v>
      </c>
    </row>
    <row r="172" spans="1:41" x14ac:dyDescent="0.25">
      <c r="A172" s="134">
        <v>140</v>
      </c>
      <c r="B172" s="8" t="s">
        <v>4</v>
      </c>
      <c r="C172" s="9" t="s">
        <v>4</v>
      </c>
      <c r="D172" s="9"/>
      <c r="E172" s="9"/>
      <c r="F172" s="9"/>
      <c r="G172" s="13"/>
      <c r="I172" s="9"/>
      <c r="J172" s="10" t="s">
        <v>63</v>
      </c>
      <c r="K172" s="17">
        <f>K60</f>
        <v>7750</v>
      </c>
      <c r="L172" s="17">
        <f>L60</f>
        <v>9000</v>
      </c>
      <c r="M172" s="35">
        <f>M60</f>
        <v>17807.059999999998</v>
      </c>
      <c r="N172" s="59">
        <f t="shared" si="35"/>
        <v>1.9785622222222219</v>
      </c>
      <c r="O172" s="17"/>
      <c r="P172" s="17">
        <f t="shared" ref="P172:AD172" si="40">P60</f>
        <v>21220.989999999998</v>
      </c>
      <c r="Q172" s="17">
        <f t="shared" si="40"/>
        <v>21228.499999999996</v>
      </c>
      <c r="R172" s="17">
        <f t="shared" si="40"/>
        <v>7250</v>
      </c>
      <c r="S172" s="17">
        <f t="shared" si="40"/>
        <v>18519.39</v>
      </c>
      <c r="T172" s="17">
        <f t="shared" si="40"/>
        <v>28200</v>
      </c>
      <c r="U172" s="17">
        <f t="shared" si="40"/>
        <v>35058</v>
      </c>
      <c r="V172" s="75">
        <f t="shared" si="40"/>
        <v>10100</v>
      </c>
      <c r="W172" s="17">
        <f t="shared" si="40"/>
        <v>12800</v>
      </c>
      <c r="X172" s="17">
        <f t="shared" si="40"/>
        <v>21317</v>
      </c>
      <c r="Y172" s="17">
        <f t="shared" si="40"/>
        <v>14153</v>
      </c>
      <c r="Z172" s="17">
        <f t="shared" si="40"/>
        <v>20700</v>
      </c>
      <c r="AA172" s="17">
        <f t="shared" si="40"/>
        <v>20700</v>
      </c>
      <c r="AB172" s="17">
        <f t="shared" si="40"/>
        <v>23904</v>
      </c>
      <c r="AC172" s="17">
        <f t="shared" si="40"/>
        <v>25259</v>
      </c>
      <c r="AD172" s="75">
        <f t="shared" si="40"/>
        <v>13904</v>
      </c>
      <c r="AE172" s="17"/>
      <c r="AF172" s="17">
        <f t="shared" ref="AF172:AO172" si="41">AF60</f>
        <v>25465.519999999997</v>
      </c>
      <c r="AG172" s="17">
        <f t="shared" si="41"/>
        <v>14154</v>
      </c>
      <c r="AH172" s="17">
        <f t="shared" si="41"/>
        <v>31528.1</v>
      </c>
      <c r="AI172" s="17">
        <f t="shared" si="41"/>
        <v>14650</v>
      </c>
      <c r="AJ172" s="17">
        <f t="shared" si="41"/>
        <v>14650</v>
      </c>
      <c r="AK172" s="17">
        <f t="shared" si="41"/>
        <v>18656.5</v>
      </c>
      <c r="AL172" s="17">
        <f t="shared" si="41"/>
        <v>13551.65</v>
      </c>
      <c r="AM172" s="164">
        <f t="shared" si="41"/>
        <v>25380</v>
      </c>
      <c r="AN172" s="17">
        <f t="shared" si="41"/>
        <v>25380</v>
      </c>
      <c r="AO172" s="17">
        <f t="shared" si="41"/>
        <v>25380</v>
      </c>
    </row>
    <row r="173" spans="1:41" x14ac:dyDescent="0.25">
      <c r="A173" s="97">
        <v>141</v>
      </c>
      <c r="B173" s="8" t="s">
        <v>4</v>
      </c>
      <c r="C173" s="9" t="s">
        <v>24</v>
      </c>
      <c r="D173" s="9"/>
      <c r="E173" s="9"/>
      <c r="F173" s="9"/>
      <c r="G173" s="10"/>
      <c r="I173" s="9"/>
      <c r="J173" s="10" t="s">
        <v>65</v>
      </c>
      <c r="K173" s="17">
        <f>K70</f>
        <v>150</v>
      </c>
      <c r="L173" s="17">
        <f>L70</f>
        <v>150</v>
      </c>
      <c r="M173" s="35">
        <f>M70</f>
        <v>137.12</v>
      </c>
      <c r="N173" s="59">
        <f t="shared" si="35"/>
        <v>0.91413333333333335</v>
      </c>
      <c r="O173" s="17"/>
      <c r="P173" s="17">
        <f t="shared" ref="P173:AD173" si="42">P70</f>
        <v>145.25</v>
      </c>
      <c r="Q173" s="17">
        <f t="shared" si="42"/>
        <v>155.63999999999999</v>
      </c>
      <c r="R173" s="17">
        <f t="shared" si="42"/>
        <v>150</v>
      </c>
      <c r="S173" s="17">
        <f t="shared" si="42"/>
        <v>115.33</v>
      </c>
      <c r="T173" s="17">
        <f t="shared" si="42"/>
        <v>40</v>
      </c>
      <c r="U173" s="17">
        <f t="shared" si="42"/>
        <v>47</v>
      </c>
      <c r="V173" s="75">
        <f t="shared" si="42"/>
        <v>100</v>
      </c>
      <c r="W173" s="17">
        <f t="shared" si="42"/>
        <v>30</v>
      </c>
      <c r="X173" s="17">
        <f t="shared" si="42"/>
        <v>65</v>
      </c>
      <c r="Y173" s="17">
        <f t="shared" si="42"/>
        <v>2</v>
      </c>
      <c r="Z173" s="17">
        <f t="shared" si="42"/>
        <v>2</v>
      </c>
      <c r="AA173" s="17">
        <f t="shared" si="42"/>
        <v>2</v>
      </c>
      <c r="AB173" s="17">
        <f t="shared" si="42"/>
        <v>2</v>
      </c>
      <c r="AC173" s="17">
        <f t="shared" si="42"/>
        <v>2</v>
      </c>
      <c r="AD173" s="75">
        <f t="shared" si="42"/>
        <v>2</v>
      </c>
      <c r="AE173" s="17"/>
      <c r="AF173" s="17">
        <f t="shared" ref="AF173:AO173" si="43">AF70</f>
        <v>24.23</v>
      </c>
      <c r="AG173" s="17">
        <f t="shared" si="43"/>
        <v>2</v>
      </c>
      <c r="AH173" s="17">
        <f t="shared" si="43"/>
        <v>23.79</v>
      </c>
      <c r="AI173" s="17">
        <f t="shared" si="43"/>
        <v>12</v>
      </c>
      <c r="AJ173" s="17">
        <f t="shared" si="43"/>
        <v>12</v>
      </c>
      <c r="AK173" s="17">
        <f t="shared" si="43"/>
        <v>12</v>
      </c>
      <c r="AL173" s="17">
        <f t="shared" si="43"/>
        <v>0.88</v>
      </c>
      <c r="AM173" s="164">
        <f t="shared" si="43"/>
        <v>4</v>
      </c>
      <c r="AN173" s="17">
        <f t="shared" si="43"/>
        <v>4</v>
      </c>
      <c r="AO173" s="17">
        <f t="shared" si="43"/>
        <v>4</v>
      </c>
    </row>
    <row r="174" spans="1:41" x14ac:dyDescent="0.25">
      <c r="A174" s="134">
        <v>142</v>
      </c>
      <c r="B174" s="8" t="s">
        <v>4</v>
      </c>
      <c r="C174" s="9" t="s">
        <v>33</v>
      </c>
      <c r="D174" s="9"/>
      <c r="E174" s="9"/>
      <c r="F174" s="9"/>
      <c r="G174" s="13"/>
      <c r="I174" s="9"/>
      <c r="J174" s="10" t="s">
        <v>66</v>
      </c>
      <c r="K174" s="17">
        <f>K86</f>
        <v>4370</v>
      </c>
      <c r="L174" s="17">
        <f>L86</f>
        <v>7370</v>
      </c>
      <c r="M174" s="35">
        <f>M86</f>
        <v>12665.689999999999</v>
      </c>
      <c r="N174" s="59">
        <f t="shared" si="35"/>
        <v>1.7185468113975575</v>
      </c>
      <c r="O174" s="17"/>
      <c r="P174" s="17">
        <f t="shared" ref="P174:AD174" si="44">P86</f>
        <v>4058.38</v>
      </c>
      <c r="Q174" s="17">
        <f t="shared" si="44"/>
        <v>13042.49</v>
      </c>
      <c r="R174" s="17">
        <f t="shared" si="44"/>
        <v>6700</v>
      </c>
      <c r="S174" s="17">
        <f t="shared" si="44"/>
        <v>6499.88</v>
      </c>
      <c r="T174" s="17">
        <f t="shared" si="44"/>
        <v>8627</v>
      </c>
      <c r="U174" s="17">
        <f t="shared" si="44"/>
        <v>10318</v>
      </c>
      <c r="V174" s="75">
        <f t="shared" si="44"/>
        <v>4800</v>
      </c>
      <c r="W174" s="17">
        <f t="shared" si="44"/>
        <v>19536</v>
      </c>
      <c r="X174" s="17">
        <f t="shared" si="44"/>
        <v>14940</v>
      </c>
      <c r="Y174" s="17">
        <f t="shared" si="44"/>
        <v>13180</v>
      </c>
      <c r="Z174" s="17">
        <f t="shared" si="44"/>
        <v>17272</v>
      </c>
      <c r="AA174" s="17">
        <f t="shared" si="44"/>
        <v>17272</v>
      </c>
      <c r="AB174" s="17">
        <f t="shared" si="44"/>
        <v>17465</v>
      </c>
      <c r="AC174" s="17">
        <f t="shared" si="44"/>
        <v>17465</v>
      </c>
      <c r="AD174" s="75">
        <f t="shared" si="44"/>
        <v>12400</v>
      </c>
      <c r="AE174" s="17"/>
      <c r="AF174" s="17">
        <f t="shared" ref="AF174:AO174" si="45">AF86</f>
        <v>15637.81</v>
      </c>
      <c r="AG174" s="17">
        <f t="shared" si="45"/>
        <v>12400</v>
      </c>
      <c r="AH174" s="17">
        <f t="shared" si="45"/>
        <v>6583.99</v>
      </c>
      <c r="AI174" s="17">
        <f t="shared" si="45"/>
        <v>1100</v>
      </c>
      <c r="AJ174" s="17">
        <f t="shared" si="45"/>
        <v>1100</v>
      </c>
      <c r="AK174" s="17">
        <f t="shared" si="45"/>
        <v>2414.5099999999998</v>
      </c>
      <c r="AL174" s="17">
        <f t="shared" si="45"/>
        <v>2274.5499999999997</v>
      </c>
      <c r="AM174" s="164">
        <f t="shared" si="45"/>
        <v>600</v>
      </c>
      <c r="AN174" s="17">
        <f t="shared" si="45"/>
        <v>600</v>
      </c>
      <c r="AO174" s="17">
        <f t="shared" si="45"/>
        <v>600</v>
      </c>
    </row>
    <row r="175" spans="1:41" x14ac:dyDescent="0.25">
      <c r="A175" s="97">
        <v>143</v>
      </c>
      <c r="B175" s="8" t="s">
        <v>10</v>
      </c>
      <c r="C175" s="9"/>
      <c r="D175" s="9"/>
      <c r="E175" s="9"/>
      <c r="F175" s="9"/>
      <c r="G175" s="10"/>
      <c r="I175" s="9"/>
      <c r="J175" s="10" t="s">
        <v>70</v>
      </c>
      <c r="K175" s="17">
        <f>K129</f>
        <v>8670</v>
      </c>
      <c r="L175" s="17">
        <f>L129</f>
        <v>8670</v>
      </c>
      <c r="M175" s="35">
        <f>M129</f>
        <v>7644.9</v>
      </c>
      <c r="N175" s="59">
        <f t="shared" si="35"/>
        <v>0.88176470588235289</v>
      </c>
      <c r="O175" s="17"/>
      <c r="P175" s="17">
        <f t="shared" ref="P175:AD175" si="46">P129</f>
        <v>23182.27</v>
      </c>
      <c r="Q175" s="17">
        <f t="shared" si="46"/>
        <v>13338.279999999999</v>
      </c>
      <c r="R175" s="17">
        <f t="shared" si="46"/>
        <v>10804</v>
      </c>
      <c r="S175" s="17">
        <f t="shared" si="46"/>
        <v>22185.309999999998</v>
      </c>
      <c r="T175" s="17">
        <f t="shared" si="46"/>
        <v>12727</v>
      </c>
      <c r="U175" s="17">
        <f t="shared" si="46"/>
        <v>29368</v>
      </c>
      <c r="V175" s="75">
        <f t="shared" si="46"/>
        <v>27600</v>
      </c>
      <c r="W175" s="17">
        <f t="shared" si="46"/>
        <v>7072</v>
      </c>
      <c r="X175" s="17">
        <f t="shared" si="46"/>
        <v>12544</v>
      </c>
      <c r="Y175" s="17">
        <f t="shared" si="46"/>
        <v>7615</v>
      </c>
      <c r="Z175" s="17">
        <f t="shared" si="46"/>
        <v>8015.2900000000009</v>
      </c>
      <c r="AA175" s="17">
        <f t="shared" si="46"/>
        <v>9311</v>
      </c>
      <c r="AB175" s="17">
        <f t="shared" si="46"/>
        <v>109455</v>
      </c>
      <c r="AC175" s="17">
        <f t="shared" si="46"/>
        <v>109564</v>
      </c>
      <c r="AD175" s="75">
        <f t="shared" si="46"/>
        <v>10032</v>
      </c>
      <c r="AE175" s="75">
        <v>-832</v>
      </c>
      <c r="AF175" s="17">
        <f t="shared" ref="AF175:AO175" si="47">AF129</f>
        <v>109562.56</v>
      </c>
      <c r="AG175" s="17">
        <f t="shared" si="47"/>
        <v>9200</v>
      </c>
      <c r="AH175" s="17">
        <f t="shared" si="47"/>
        <v>10393.789999999999</v>
      </c>
      <c r="AI175" s="17">
        <f t="shared" si="47"/>
        <v>8041</v>
      </c>
      <c r="AJ175" s="17">
        <f t="shared" si="47"/>
        <v>8041</v>
      </c>
      <c r="AK175" s="17">
        <f t="shared" si="47"/>
        <v>42065.1</v>
      </c>
      <c r="AL175" s="17">
        <f t="shared" si="47"/>
        <v>39338.740000000005</v>
      </c>
      <c r="AM175" s="164">
        <f t="shared" si="47"/>
        <v>8542</v>
      </c>
      <c r="AN175" s="17">
        <f t="shared" si="47"/>
        <v>8542</v>
      </c>
      <c r="AO175" s="17">
        <f t="shared" si="47"/>
        <v>8542</v>
      </c>
    </row>
    <row r="176" spans="1:41" x14ac:dyDescent="0.25">
      <c r="A176" s="134">
        <v>144</v>
      </c>
      <c r="B176" s="8" t="s">
        <v>24</v>
      </c>
      <c r="C176" s="9" t="s">
        <v>25</v>
      </c>
      <c r="D176" s="10"/>
      <c r="E176" s="10"/>
      <c r="F176" s="10"/>
      <c r="G176" s="10"/>
      <c r="H176" s="10"/>
      <c r="I176" s="10"/>
      <c r="J176" s="10" t="s">
        <v>73</v>
      </c>
      <c r="K176" s="17">
        <f>K153</f>
        <v>1024</v>
      </c>
      <c r="L176" s="17">
        <f>L153</f>
        <v>1024</v>
      </c>
      <c r="M176" s="18">
        <f>M153</f>
        <v>1023.91</v>
      </c>
      <c r="N176" s="59">
        <f t="shared" si="35"/>
        <v>0.99991210937499997</v>
      </c>
      <c r="O176" s="17"/>
      <c r="P176" s="17">
        <f>P161</f>
        <v>47576.53</v>
      </c>
      <c r="Q176" s="17">
        <f t="shared" ref="Q176:AD176" si="48">Q153</f>
        <v>1023.91</v>
      </c>
      <c r="R176" s="17">
        <f t="shared" si="48"/>
        <v>0</v>
      </c>
      <c r="S176" s="17">
        <f t="shared" si="48"/>
        <v>0</v>
      </c>
      <c r="T176" s="17">
        <f t="shared" si="48"/>
        <v>0</v>
      </c>
      <c r="U176" s="17">
        <f t="shared" si="48"/>
        <v>0</v>
      </c>
      <c r="V176" s="75">
        <f t="shared" si="48"/>
        <v>0</v>
      </c>
      <c r="W176" s="17">
        <f t="shared" si="48"/>
        <v>0</v>
      </c>
      <c r="X176" s="17">
        <f t="shared" si="48"/>
        <v>0</v>
      </c>
      <c r="Y176" s="17">
        <f t="shared" si="48"/>
        <v>0</v>
      </c>
      <c r="Z176" s="17">
        <f t="shared" si="48"/>
        <v>0</v>
      </c>
      <c r="AA176" s="17">
        <f t="shared" si="48"/>
        <v>0</v>
      </c>
      <c r="AB176" s="17">
        <f t="shared" si="48"/>
        <v>0</v>
      </c>
      <c r="AC176" s="17">
        <f t="shared" si="48"/>
        <v>0</v>
      </c>
      <c r="AD176" s="75">
        <f t="shared" si="48"/>
        <v>0</v>
      </c>
      <c r="AE176" s="17"/>
      <c r="AF176" s="17">
        <f t="shared" ref="AF176:AO176" si="49">AF153</f>
        <v>0</v>
      </c>
      <c r="AG176" s="17">
        <f t="shared" si="49"/>
        <v>0</v>
      </c>
      <c r="AH176" s="17">
        <f t="shared" si="49"/>
        <v>0</v>
      </c>
      <c r="AI176" s="17">
        <f t="shared" si="49"/>
        <v>0</v>
      </c>
      <c r="AJ176" s="17">
        <f t="shared" si="49"/>
        <v>0</v>
      </c>
      <c r="AK176" s="17">
        <f>AK153</f>
        <v>0</v>
      </c>
      <c r="AL176" s="17">
        <f>AL153</f>
        <v>0</v>
      </c>
      <c r="AM176" s="164">
        <f t="shared" si="49"/>
        <v>0</v>
      </c>
      <c r="AN176" s="17">
        <f t="shared" si="49"/>
        <v>0</v>
      </c>
      <c r="AO176" s="17">
        <f t="shared" si="49"/>
        <v>0</v>
      </c>
    </row>
    <row r="177" spans="1:41" x14ac:dyDescent="0.25">
      <c r="A177" s="105">
        <v>145</v>
      </c>
      <c r="B177" s="44"/>
      <c r="C177" s="45"/>
      <c r="D177" s="46"/>
      <c r="E177" s="46"/>
      <c r="F177" s="46"/>
      <c r="G177" s="47"/>
      <c r="H177" s="47"/>
      <c r="I177" s="46"/>
      <c r="J177" s="48" t="s">
        <v>75</v>
      </c>
      <c r="K177" s="49">
        <f>SUM(K170:K176)</f>
        <v>492032</v>
      </c>
      <c r="L177" s="49">
        <f>SUM(L170:L176)</f>
        <v>493357</v>
      </c>
      <c r="M177" s="50">
        <f>SUM(M170:M176)</f>
        <v>400269.20000000007</v>
      </c>
      <c r="N177" s="65">
        <f t="shared" si="35"/>
        <v>0.81131756517086018</v>
      </c>
      <c r="O177" s="49">
        <f t="shared" ref="O177:AC177" si="50">SUM(O170:O176)</f>
        <v>0</v>
      </c>
      <c r="P177" s="49">
        <f t="shared" si="50"/>
        <v>564790.26</v>
      </c>
      <c r="Q177" s="49">
        <f t="shared" si="50"/>
        <v>537726.36</v>
      </c>
      <c r="R177" s="49">
        <f t="shared" si="50"/>
        <v>539264</v>
      </c>
      <c r="S177" s="49">
        <f t="shared" si="50"/>
        <v>584792.47</v>
      </c>
      <c r="T177" s="49">
        <f t="shared" si="50"/>
        <v>540763</v>
      </c>
      <c r="U177" s="49">
        <f t="shared" si="50"/>
        <v>578970.22</v>
      </c>
      <c r="V177" s="83">
        <f t="shared" si="50"/>
        <v>551585</v>
      </c>
      <c r="W177" s="31">
        <f t="shared" si="50"/>
        <v>552989</v>
      </c>
      <c r="X177" s="31">
        <f t="shared" si="50"/>
        <v>591868.20000000007</v>
      </c>
      <c r="Y177" s="31">
        <f t="shared" si="50"/>
        <v>558365</v>
      </c>
      <c r="Z177" s="31">
        <f t="shared" si="50"/>
        <v>575404.29</v>
      </c>
      <c r="AA177" s="31">
        <f t="shared" si="50"/>
        <v>576700</v>
      </c>
      <c r="AB177" s="31">
        <f t="shared" si="50"/>
        <v>683455</v>
      </c>
      <c r="AC177" s="31">
        <f t="shared" si="50"/>
        <v>710331</v>
      </c>
      <c r="AD177" s="80">
        <f t="shared" ref="AD177:AO177" si="51">SUM(AD170:AD176)</f>
        <v>591153</v>
      </c>
      <c r="AE177" s="80">
        <f t="shared" si="51"/>
        <v>-832</v>
      </c>
      <c r="AF177" s="31">
        <f t="shared" si="51"/>
        <v>739610.5</v>
      </c>
      <c r="AG177" s="31">
        <f>SUM(AG170:AG176)</f>
        <v>604956</v>
      </c>
      <c r="AH177" s="31">
        <f>SUM(AH170:AH176)</f>
        <v>608055.1100000001</v>
      </c>
      <c r="AI177" s="31">
        <f t="shared" si="51"/>
        <v>588417</v>
      </c>
      <c r="AJ177" s="31">
        <f t="shared" si="51"/>
        <v>589417</v>
      </c>
      <c r="AK177" s="31">
        <f>SUM(AK170:AK176)</f>
        <v>648397.82999999996</v>
      </c>
      <c r="AL177" s="31">
        <f>SUM(AL170:AL176)</f>
        <v>383516.93</v>
      </c>
      <c r="AM177" s="31">
        <f t="shared" si="51"/>
        <v>642063</v>
      </c>
      <c r="AN177" s="31">
        <f t="shared" si="51"/>
        <v>642063</v>
      </c>
      <c r="AO177" s="31">
        <f t="shared" si="51"/>
        <v>642063</v>
      </c>
    </row>
    <row r="178" spans="1:41" s="118" customFormat="1" ht="11.25" x14ac:dyDescent="0.2">
      <c r="A178" s="116"/>
      <c r="B178" s="191"/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2"/>
      <c r="AD178" s="119"/>
      <c r="AI178" s="130"/>
      <c r="AJ178" s="120"/>
      <c r="AK178" s="130"/>
      <c r="AL178" s="130"/>
      <c r="AM178" s="120"/>
      <c r="AN178" s="120"/>
      <c r="AO178" s="120"/>
    </row>
    <row r="179" spans="1:41" x14ac:dyDescent="0.25">
      <c r="A179" s="97">
        <v>146</v>
      </c>
      <c r="B179" s="38" t="s">
        <v>4</v>
      </c>
      <c r="C179" s="39" t="s">
        <v>10</v>
      </c>
      <c r="D179" s="39"/>
      <c r="E179" s="39"/>
      <c r="F179" s="39"/>
      <c r="I179" s="39"/>
      <c r="J179" s="40" t="s">
        <v>64</v>
      </c>
      <c r="K179" s="41">
        <f>K66</f>
        <v>2000</v>
      </c>
      <c r="L179" s="41">
        <f>L66</f>
        <v>2000</v>
      </c>
      <c r="M179" s="41">
        <f>M66</f>
        <v>1379</v>
      </c>
      <c r="N179" s="59">
        <f>M179/L179</f>
        <v>0.6895</v>
      </c>
      <c r="O179" s="41"/>
      <c r="P179" s="41">
        <f t="shared" ref="P179:AD179" si="52">P66</f>
        <v>2593</v>
      </c>
      <c r="Q179" s="41">
        <f t="shared" si="52"/>
        <v>2200</v>
      </c>
      <c r="R179" s="41">
        <f t="shared" si="52"/>
        <v>1000</v>
      </c>
      <c r="S179" s="41">
        <f t="shared" si="52"/>
        <v>55662.75</v>
      </c>
      <c r="T179" s="41">
        <f t="shared" si="52"/>
        <v>9409</v>
      </c>
      <c r="U179" s="41">
        <f t="shared" si="52"/>
        <v>11534</v>
      </c>
      <c r="V179" s="79">
        <f t="shared" si="52"/>
        <v>1500</v>
      </c>
      <c r="W179" s="17">
        <f t="shared" si="52"/>
        <v>7000</v>
      </c>
      <c r="X179" s="17">
        <f t="shared" si="52"/>
        <v>21583</v>
      </c>
      <c r="Y179" s="17">
        <f t="shared" si="52"/>
        <v>3703</v>
      </c>
      <c r="Z179" s="17">
        <f t="shared" si="52"/>
        <v>4020.51</v>
      </c>
      <c r="AA179" s="17">
        <f t="shared" si="52"/>
        <v>4020.51</v>
      </c>
      <c r="AB179" s="17">
        <f t="shared" si="52"/>
        <v>4109</v>
      </c>
      <c r="AC179" s="17">
        <f t="shared" si="52"/>
        <v>4109</v>
      </c>
      <c r="AD179" s="75">
        <f t="shared" si="52"/>
        <v>2460</v>
      </c>
      <c r="AE179" s="17"/>
      <c r="AF179" s="17">
        <f t="shared" ref="AF179:AO179" si="53">AF66</f>
        <v>1837.5</v>
      </c>
      <c r="AG179" s="17">
        <f t="shared" si="53"/>
        <v>2460</v>
      </c>
      <c r="AH179" s="17">
        <f t="shared" si="53"/>
        <v>5174.95</v>
      </c>
      <c r="AI179" s="17">
        <f t="shared" si="53"/>
        <v>0</v>
      </c>
      <c r="AJ179" s="17">
        <f t="shared" si="53"/>
        <v>0</v>
      </c>
      <c r="AK179" s="17">
        <f t="shared" si="53"/>
        <v>0</v>
      </c>
      <c r="AL179" s="17">
        <f t="shared" si="53"/>
        <v>381</v>
      </c>
      <c r="AM179" s="164">
        <f t="shared" si="53"/>
        <v>0</v>
      </c>
      <c r="AN179" s="17">
        <f t="shared" si="53"/>
        <v>0</v>
      </c>
      <c r="AO179" s="17">
        <f t="shared" si="53"/>
        <v>0</v>
      </c>
    </row>
    <row r="180" spans="1:41" s="24" customFormat="1" x14ac:dyDescent="0.25">
      <c r="A180" s="97">
        <v>147</v>
      </c>
      <c r="B180" s="36" t="s">
        <v>10</v>
      </c>
      <c r="C180" s="37" t="s">
        <v>4</v>
      </c>
      <c r="D180" s="23"/>
      <c r="E180" s="23"/>
      <c r="F180" s="23"/>
      <c r="G180" s="23"/>
      <c r="H180" s="23"/>
      <c r="I180" s="23"/>
      <c r="J180" s="23" t="s">
        <v>71</v>
      </c>
      <c r="K180" s="25">
        <f>K148</f>
        <v>4921</v>
      </c>
      <c r="L180" s="25">
        <f>L148</f>
        <v>4921</v>
      </c>
      <c r="M180" s="25">
        <f>M148</f>
        <v>4920.71</v>
      </c>
      <c r="N180" s="59">
        <f>M180/L180</f>
        <v>0.99994106888843737</v>
      </c>
      <c r="O180" s="25"/>
      <c r="P180" s="25">
        <f t="shared" ref="P180:AD180" si="54">P148</f>
        <v>5000</v>
      </c>
      <c r="Q180" s="25">
        <f t="shared" si="54"/>
        <v>4920.71</v>
      </c>
      <c r="R180" s="25">
        <f t="shared" si="54"/>
        <v>114680</v>
      </c>
      <c r="S180" s="25">
        <f t="shared" si="54"/>
        <v>21657</v>
      </c>
      <c r="T180" s="25">
        <f t="shared" si="54"/>
        <v>97747</v>
      </c>
      <c r="U180" s="25">
        <f t="shared" si="54"/>
        <v>82637</v>
      </c>
      <c r="V180" s="78">
        <f t="shared" si="54"/>
        <v>212630</v>
      </c>
      <c r="W180" s="25">
        <f t="shared" si="54"/>
        <v>283177.84999999998</v>
      </c>
      <c r="X180" s="25">
        <f t="shared" si="54"/>
        <v>273875</v>
      </c>
      <c r="Y180" s="25">
        <f t="shared" si="54"/>
        <v>59062</v>
      </c>
      <c r="Z180" s="25">
        <f t="shared" si="54"/>
        <v>59262</v>
      </c>
      <c r="AA180" s="25">
        <f t="shared" si="54"/>
        <v>63262</v>
      </c>
      <c r="AB180" s="25">
        <f t="shared" si="54"/>
        <v>110136</v>
      </c>
      <c r="AC180" s="25">
        <f t="shared" si="54"/>
        <v>97980</v>
      </c>
      <c r="AD180" s="78">
        <f t="shared" si="54"/>
        <v>12156</v>
      </c>
      <c r="AE180" s="78">
        <v>11548</v>
      </c>
      <c r="AF180" s="25">
        <f t="shared" ref="AF180:AO180" si="55">AF148</f>
        <v>92010</v>
      </c>
      <c r="AG180" s="25">
        <f t="shared" si="55"/>
        <v>11548</v>
      </c>
      <c r="AH180" s="25">
        <f t="shared" si="55"/>
        <v>11548.2</v>
      </c>
      <c r="AI180" s="25">
        <f t="shared" si="55"/>
        <v>0</v>
      </c>
      <c r="AJ180" s="25">
        <f t="shared" si="55"/>
        <v>0</v>
      </c>
      <c r="AK180" s="25">
        <f>AK148</f>
        <v>8000</v>
      </c>
      <c r="AL180" s="25">
        <f>AL148</f>
        <v>0</v>
      </c>
      <c r="AM180" s="164">
        <f t="shared" si="55"/>
        <v>0</v>
      </c>
      <c r="AN180" s="25">
        <f t="shared" si="55"/>
        <v>0</v>
      </c>
      <c r="AO180" s="25">
        <f t="shared" si="55"/>
        <v>0</v>
      </c>
    </row>
    <row r="181" spans="1:41" x14ac:dyDescent="0.25">
      <c r="A181" s="97">
        <v>148</v>
      </c>
      <c r="B181" s="11">
        <v>5</v>
      </c>
      <c r="C181" s="12"/>
      <c r="D181" s="12"/>
      <c r="E181" s="12"/>
      <c r="F181" s="12"/>
      <c r="G181" s="10"/>
      <c r="I181" s="12"/>
      <c r="J181" s="13" t="s">
        <v>77</v>
      </c>
      <c r="K181" s="17">
        <f>K163</f>
        <v>0</v>
      </c>
      <c r="L181" s="17">
        <f>L163</f>
        <v>0</v>
      </c>
      <c r="M181" s="17">
        <f>M163</f>
        <v>0</v>
      </c>
      <c r="N181" s="59" t="e">
        <f>M181/L181</f>
        <v>#DIV/0!</v>
      </c>
      <c r="O181" s="17">
        <f t="shared" ref="O181:X181" si="56">O163</f>
        <v>0</v>
      </c>
      <c r="P181" s="17">
        <f t="shared" si="56"/>
        <v>0</v>
      </c>
      <c r="Q181" s="17">
        <f t="shared" si="56"/>
        <v>0</v>
      </c>
      <c r="R181" s="17">
        <f t="shared" si="56"/>
        <v>0</v>
      </c>
      <c r="S181" s="17">
        <f t="shared" si="56"/>
        <v>86764.55</v>
      </c>
      <c r="T181" s="17">
        <f t="shared" si="56"/>
        <v>0</v>
      </c>
      <c r="U181" s="17">
        <f t="shared" si="56"/>
        <v>0</v>
      </c>
      <c r="V181" s="75">
        <f t="shared" si="56"/>
        <v>0</v>
      </c>
      <c r="W181" s="17">
        <f t="shared" si="56"/>
        <v>0</v>
      </c>
      <c r="X181" s="17">
        <f t="shared" si="56"/>
        <v>0</v>
      </c>
      <c r="Y181" s="17">
        <f t="shared" ref="Y181:AD181" si="57">Y162</f>
        <v>0</v>
      </c>
      <c r="Z181" s="17">
        <f t="shared" si="57"/>
        <v>0</v>
      </c>
      <c r="AA181" s="17">
        <f t="shared" si="57"/>
        <v>0</v>
      </c>
      <c r="AB181" s="17">
        <f t="shared" si="57"/>
        <v>0</v>
      </c>
      <c r="AC181" s="17">
        <f t="shared" si="57"/>
        <v>0</v>
      </c>
      <c r="AD181" s="75">
        <f t="shared" si="57"/>
        <v>0</v>
      </c>
      <c r="AE181" s="17"/>
      <c r="AF181" s="17">
        <f>AF162</f>
        <v>0</v>
      </c>
      <c r="AG181" s="17">
        <f>AG162</f>
        <v>0</v>
      </c>
      <c r="AH181" s="17">
        <f>AH162</f>
        <v>0</v>
      </c>
      <c r="AI181" s="17">
        <f t="shared" ref="AI181:AO181" si="58">AI163</f>
        <v>0</v>
      </c>
      <c r="AJ181" s="17">
        <f t="shared" si="58"/>
        <v>0</v>
      </c>
      <c r="AK181" s="17">
        <f t="shared" si="58"/>
        <v>0</v>
      </c>
      <c r="AL181" s="17">
        <f>AL163</f>
        <v>0</v>
      </c>
      <c r="AM181" s="164">
        <f t="shared" si="58"/>
        <v>0</v>
      </c>
      <c r="AN181" s="17">
        <f t="shared" si="58"/>
        <v>0</v>
      </c>
      <c r="AO181" s="17">
        <f t="shared" si="58"/>
        <v>0</v>
      </c>
    </row>
    <row r="182" spans="1:41" x14ac:dyDescent="0.25">
      <c r="A182" s="105">
        <v>149</v>
      </c>
      <c r="B182" s="51"/>
      <c r="C182" s="6"/>
      <c r="D182" s="52"/>
      <c r="E182" s="52"/>
      <c r="F182" s="52"/>
      <c r="G182" s="5"/>
      <c r="H182" s="5"/>
      <c r="I182" s="52"/>
      <c r="J182" s="5" t="s">
        <v>64</v>
      </c>
      <c r="K182" s="31">
        <f>SUM(K179:K181)</f>
        <v>6921</v>
      </c>
      <c r="L182" s="31">
        <f>SUM(L179:L181)</f>
        <v>6921</v>
      </c>
      <c r="M182" s="31">
        <f>SUM(M179:M181)</f>
        <v>6299.71</v>
      </c>
      <c r="N182" s="65">
        <f>M182/L182</f>
        <v>0.91023118046525064</v>
      </c>
      <c r="O182" s="31">
        <f t="shared" ref="O182:AB182" si="59">SUM(O179:O181)</f>
        <v>0</v>
      </c>
      <c r="P182" s="31">
        <f t="shared" si="59"/>
        <v>7593</v>
      </c>
      <c r="Q182" s="31">
        <f t="shared" si="59"/>
        <v>7120.71</v>
      </c>
      <c r="R182" s="31">
        <f t="shared" si="59"/>
        <v>115680</v>
      </c>
      <c r="S182" s="31">
        <f t="shared" si="59"/>
        <v>164084.29999999999</v>
      </c>
      <c r="T182" s="31">
        <f t="shared" si="59"/>
        <v>107156</v>
      </c>
      <c r="U182" s="31">
        <f t="shared" si="59"/>
        <v>94171</v>
      </c>
      <c r="V182" s="80">
        <f t="shared" si="59"/>
        <v>214130</v>
      </c>
      <c r="W182" s="31">
        <f t="shared" si="59"/>
        <v>290177.84999999998</v>
      </c>
      <c r="X182" s="31">
        <f t="shared" si="59"/>
        <v>295458</v>
      </c>
      <c r="Y182" s="31">
        <f t="shared" si="59"/>
        <v>62765</v>
      </c>
      <c r="Z182" s="31">
        <f t="shared" si="59"/>
        <v>63282.51</v>
      </c>
      <c r="AA182" s="31">
        <f t="shared" si="59"/>
        <v>67282.509999999995</v>
      </c>
      <c r="AB182" s="31">
        <f t="shared" si="59"/>
        <v>114245</v>
      </c>
      <c r="AC182" s="31">
        <f t="shared" ref="AC182:AO182" si="60">SUM(AC179:AC181)</f>
        <v>102089</v>
      </c>
      <c r="AD182" s="80">
        <f t="shared" si="60"/>
        <v>14616</v>
      </c>
      <c r="AE182" s="80">
        <f t="shared" si="60"/>
        <v>11548</v>
      </c>
      <c r="AF182" s="31">
        <f t="shared" si="60"/>
        <v>93847.5</v>
      </c>
      <c r="AG182" s="31">
        <f>SUM(AG179:AG181)</f>
        <v>14008</v>
      </c>
      <c r="AH182" s="31">
        <f>SUM(AH179:AH181)</f>
        <v>16723.150000000001</v>
      </c>
      <c r="AI182" s="31">
        <f t="shared" si="60"/>
        <v>0</v>
      </c>
      <c r="AJ182" s="31">
        <f t="shared" si="60"/>
        <v>0</v>
      </c>
      <c r="AK182" s="31">
        <f>SUM(AK179:AK181)</f>
        <v>8000</v>
      </c>
      <c r="AL182" s="31">
        <f>SUM(AL179:AL181)</f>
        <v>381</v>
      </c>
      <c r="AM182" s="31">
        <f t="shared" si="60"/>
        <v>0</v>
      </c>
      <c r="AN182" s="31">
        <f t="shared" si="60"/>
        <v>0</v>
      </c>
      <c r="AO182" s="31">
        <f t="shared" si="60"/>
        <v>0</v>
      </c>
    </row>
    <row r="183" spans="1:41" s="118" customFormat="1" ht="11.25" x14ac:dyDescent="0.2">
      <c r="A183" s="116"/>
      <c r="B183" s="121"/>
      <c r="C183" s="121"/>
      <c r="D183" s="122"/>
      <c r="E183" s="122"/>
      <c r="F183" s="122"/>
      <c r="G183" s="123"/>
      <c r="H183" s="123"/>
      <c r="I183" s="122"/>
      <c r="J183" s="123"/>
      <c r="K183" s="124"/>
      <c r="L183" s="124"/>
      <c r="M183" s="124"/>
      <c r="N183" s="125"/>
      <c r="O183" s="124"/>
      <c r="P183" s="124"/>
      <c r="Q183" s="124"/>
      <c r="R183" s="124"/>
      <c r="S183" s="124"/>
      <c r="T183" s="124"/>
      <c r="U183" s="126"/>
      <c r="V183" s="127"/>
      <c r="W183" s="128"/>
      <c r="X183" s="128"/>
      <c r="Y183" s="128"/>
      <c r="Z183" s="128"/>
      <c r="AA183" s="128"/>
      <c r="AB183" s="128"/>
      <c r="AC183" s="128"/>
      <c r="AD183" s="129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</row>
    <row r="184" spans="1:41" x14ac:dyDescent="0.25">
      <c r="A184" s="105">
        <v>150</v>
      </c>
      <c r="B184" s="30">
        <v>4</v>
      </c>
      <c r="C184" s="5"/>
      <c r="D184" s="5"/>
      <c r="E184" s="5"/>
      <c r="F184" s="5"/>
      <c r="G184" s="5"/>
      <c r="H184" s="5"/>
      <c r="I184" s="5"/>
      <c r="J184" s="5" t="s">
        <v>76</v>
      </c>
      <c r="K184" s="112"/>
      <c r="L184" s="112"/>
      <c r="M184" s="112"/>
      <c r="N184" s="113"/>
      <c r="O184" s="112"/>
      <c r="P184" s="112"/>
      <c r="Q184" s="112"/>
      <c r="R184" s="112"/>
      <c r="S184" s="112"/>
      <c r="T184" s="112"/>
      <c r="U184" s="31">
        <f>U156</f>
        <v>97800</v>
      </c>
      <c r="V184" s="31">
        <f>V164</f>
        <v>93270</v>
      </c>
      <c r="W184" s="31" t="e">
        <f>#REF!</f>
        <v>#REF!</v>
      </c>
      <c r="X184" s="31">
        <f t="shared" ref="X184:AO184" si="61">X161</f>
        <v>97225</v>
      </c>
      <c r="Y184" s="31">
        <f t="shared" si="61"/>
        <v>47420</v>
      </c>
      <c r="Z184" s="31">
        <f t="shared" si="61"/>
        <v>47420</v>
      </c>
      <c r="AA184" s="31">
        <f t="shared" si="61"/>
        <v>80000</v>
      </c>
      <c r="AB184" s="31">
        <f t="shared" si="61"/>
        <v>80000</v>
      </c>
      <c r="AC184" s="31">
        <f t="shared" si="61"/>
        <v>80000</v>
      </c>
      <c r="AD184" s="31">
        <f t="shared" si="61"/>
        <v>10000</v>
      </c>
      <c r="AE184" s="31">
        <f t="shared" si="61"/>
        <v>38452</v>
      </c>
      <c r="AF184" s="31">
        <f t="shared" si="61"/>
        <v>39397.050000000003</v>
      </c>
      <c r="AG184" s="31">
        <f t="shared" si="61"/>
        <v>48452</v>
      </c>
      <c r="AH184" s="31">
        <f t="shared" si="61"/>
        <v>235012.3</v>
      </c>
      <c r="AI184" s="31">
        <f t="shared" si="61"/>
        <v>0</v>
      </c>
      <c r="AJ184" s="31">
        <f t="shared" si="61"/>
        <v>0</v>
      </c>
      <c r="AK184" s="31">
        <f>AK161</f>
        <v>85738</v>
      </c>
      <c r="AL184" s="31">
        <f>AL161</f>
        <v>45394.86</v>
      </c>
      <c r="AM184" s="31">
        <f t="shared" si="61"/>
        <v>0</v>
      </c>
      <c r="AN184" s="31">
        <f t="shared" si="61"/>
        <v>0</v>
      </c>
      <c r="AO184" s="31">
        <f t="shared" si="61"/>
        <v>0</v>
      </c>
    </row>
    <row r="185" spans="1:41" s="118" customFormat="1" ht="11.25" x14ac:dyDescent="0.2">
      <c r="A185" s="116"/>
      <c r="B185" s="193"/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4"/>
      <c r="V185" s="195"/>
      <c r="AI185" s="120"/>
      <c r="AJ185" s="120"/>
      <c r="AK185" s="120"/>
      <c r="AL185" s="120"/>
      <c r="AM185" s="120"/>
      <c r="AN185" s="120"/>
      <c r="AO185" s="120"/>
    </row>
    <row r="186" spans="1:41" x14ac:dyDescent="0.25">
      <c r="A186" s="106">
        <v>151</v>
      </c>
      <c r="B186" s="53"/>
      <c r="C186" s="54"/>
      <c r="D186" s="54"/>
      <c r="E186" s="54"/>
      <c r="F186" s="54"/>
      <c r="G186" s="54"/>
      <c r="H186" s="54"/>
      <c r="I186" s="54"/>
      <c r="J186" s="55" t="s">
        <v>78</v>
      </c>
      <c r="K186" s="56">
        <f>K177+K182</f>
        <v>498953</v>
      </c>
      <c r="L186" s="56">
        <f>L177+L182</f>
        <v>500278</v>
      </c>
      <c r="M186" s="62">
        <f>M177+M182</f>
        <v>406568.91000000009</v>
      </c>
      <c r="N186" s="64">
        <f>M186/L186</f>
        <v>0.8126859666025692</v>
      </c>
      <c r="O186" s="56">
        <f t="shared" ref="O186:T186" si="62">O177+O182</f>
        <v>0</v>
      </c>
      <c r="P186" s="56">
        <f t="shared" si="62"/>
        <v>572383.26</v>
      </c>
      <c r="Q186" s="56">
        <f t="shared" si="62"/>
        <v>544847.06999999995</v>
      </c>
      <c r="R186" s="56">
        <f t="shared" si="62"/>
        <v>654944</v>
      </c>
      <c r="S186" s="56">
        <f t="shared" si="62"/>
        <v>748876.77</v>
      </c>
      <c r="T186" s="56">
        <f t="shared" si="62"/>
        <v>647919</v>
      </c>
      <c r="U186" s="56">
        <f t="shared" ref="U186:AB186" si="63">SUM(U177+U182+U184)</f>
        <v>770941.22</v>
      </c>
      <c r="V186" s="56">
        <f t="shared" si="63"/>
        <v>858985</v>
      </c>
      <c r="W186" s="56" t="e">
        <f t="shared" si="63"/>
        <v>#REF!</v>
      </c>
      <c r="X186" s="81">
        <f t="shared" si="63"/>
        <v>984551.20000000007</v>
      </c>
      <c r="Y186" s="81">
        <f t="shared" si="63"/>
        <v>668550</v>
      </c>
      <c r="Z186" s="81">
        <f t="shared" si="63"/>
        <v>686106.8</v>
      </c>
      <c r="AA186" s="81">
        <f t="shared" si="63"/>
        <v>723982.51</v>
      </c>
      <c r="AB186" s="81">
        <f t="shared" si="63"/>
        <v>877700</v>
      </c>
      <c r="AC186" s="81">
        <f t="shared" ref="AC186:AO186" si="64">SUM(AC177+AC182+AC184)</f>
        <v>892420</v>
      </c>
      <c r="AD186" s="81">
        <f t="shared" si="64"/>
        <v>615769</v>
      </c>
      <c r="AE186" s="81">
        <f t="shared" si="64"/>
        <v>49168</v>
      </c>
      <c r="AF186" s="81">
        <f t="shared" si="64"/>
        <v>872855.05</v>
      </c>
      <c r="AG186" s="81">
        <f>SUM(AG177+AG182+AG184)</f>
        <v>667416</v>
      </c>
      <c r="AH186" s="81">
        <f>SUM(AH177+AH182+AH184)</f>
        <v>859790.56</v>
      </c>
      <c r="AI186" s="81">
        <f t="shared" si="64"/>
        <v>588417</v>
      </c>
      <c r="AJ186" s="81">
        <f t="shared" si="64"/>
        <v>589417</v>
      </c>
      <c r="AK186" s="81">
        <f>SUM(AK177+AK182+AK184)</f>
        <v>742135.83</v>
      </c>
      <c r="AL186" s="81">
        <f>SUM(AL177+AL182+AL184)</f>
        <v>429292.79</v>
      </c>
      <c r="AM186" s="81">
        <f t="shared" si="64"/>
        <v>642063</v>
      </c>
      <c r="AN186" s="56">
        <f t="shared" si="64"/>
        <v>642063</v>
      </c>
      <c r="AO186" s="56">
        <f t="shared" si="64"/>
        <v>642063</v>
      </c>
    </row>
  </sheetData>
  <mergeCells count="7">
    <mergeCell ref="B1:AF1"/>
    <mergeCell ref="B178:V178"/>
    <mergeCell ref="B185:V185"/>
    <mergeCell ref="B168:V168"/>
    <mergeCell ref="B15:V15"/>
    <mergeCell ref="B169:F169"/>
    <mergeCell ref="B3:G3"/>
  </mergeCells>
  <phoneticPr fontId="0" type="noConversion"/>
  <pageMargins left="0.25" right="0.25" top="0.75" bottom="0.75" header="0.3" footer="0.3"/>
  <pageSetup paperSize="9" scale="63" fitToHeight="0" orientation="portrait" r:id="rId1"/>
  <headerFooter alignWithMargins="0">
    <oddHeader xml:space="preserve">&amp;RPríjmy str. &amp;P z &amp;N
vypracované 28.11.2017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príjmy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debnarova</dc:creator>
  <cp:lastModifiedBy>Miroslav_Babic</cp:lastModifiedBy>
  <cp:lastPrinted>2017-11-29T08:37:23Z</cp:lastPrinted>
  <dcterms:created xsi:type="dcterms:W3CDTF">2011-02-23T10:10:53Z</dcterms:created>
  <dcterms:modified xsi:type="dcterms:W3CDTF">2018-01-25T13:08:24Z</dcterms:modified>
</cp:coreProperties>
</file>